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MM\2026\Skandia\2026 skandia\Santiago\"/>
    </mc:Choice>
  </mc:AlternateContent>
  <xr:revisionPtr revIDLastSave="0" documentId="8_{017DC8DF-8DF3-4885-A084-4DDABFBAFF40}" xr6:coauthVersionLast="47" xr6:coauthVersionMax="47" xr10:uidLastSave="{00000000-0000-0000-0000-000000000000}"/>
  <bookViews>
    <workbookView xWindow="-108" yWindow="-108" windowWidth="23256" windowHeight="12456" firstSheet="4" activeTab="10" xr2:uid="{00000000-000D-0000-FFFF-FFFF00000000}"/>
  </bookViews>
  <sheets>
    <sheet name="P&amp;L" sheetId="16" state="hidden" r:id="rId1"/>
    <sheet name="BC_Res" sheetId="15" state="hidden" r:id="rId2"/>
    <sheet name="BC" sheetId="1" state="hidden" r:id="rId3"/>
    <sheet name="Surrenders_BC" sheetId="6" state="hidden" r:id="rId4"/>
    <sheet name="Assumptions" sheetId="2" r:id="rId5"/>
    <sheet name="Fees" sheetId="8" state="hidden" r:id="rId6"/>
    <sheet name="BSC" sheetId="7" state="hidden" r:id="rId7"/>
    <sheet name="LS" sheetId="9" state="hidden" r:id="rId8"/>
    <sheet name="Surrend_LS" sheetId="12" state="hidden" r:id="rId9"/>
    <sheet name="Desglose" sheetId="10" state="hidden" r:id="rId10"/>
    <sheet name="AVC" sheetId="18" r:id="rId11"/>
    <sheet name="Ejemplo Calculo Trimestral" sheetId="19" r:id="rId12"/>
    <sheet name="Surrend_Sr" sheetId="13" state="hidden" r:id="rId13"/>
    <sheet name="AsocJr" sheetId="11" state="hidden" r:id="rId14"/>
    <sheet name="Surrend_Jr" sheetId="14" state="hidden" r:id="rId1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9" l="1"/>
  <c r="E5" i="19"/>
  <c r="A5" i="19"/>
  <c r="N47" i="18"/>
  <c r="F2" i="18"/>
  <c r="E2" i="18"/>
  <c r="M60" i="18"/>
  <c r="N60" i="18"/>
  <c r="L44" i="18"/>
  <c r="M44" i="18"/>
  <c r="N44" i="18"/>
  <c r="Q25" i="18"/>
  <c r="R25" i="18"/>
  <c r="S25" i="18"/>
  <c r="T25" i="18"/>
  <c r="U25" i="18"/>
  <c r="V25" i="18"/>
  <c r="W25" i="18"/>
  <c r="X25" i="18"/>
  <c r="Y25" i="18"/>
  <c r="Z25" i="18"/>
  <c r="AA25" i="18"/>
  <c r="AA24" i="18" s="1"/>
  <c r="P25" i="18"/>
  <c r="M25" i="18"/>
  <c r="N25" i="18"/>
  <c r="N35" i="18" s="1"/>
  <c r="M26" i="18"/>
  <c r="M36" i="18" s="1"/>
  <c r="N26" i="18"/>
  <c r="M27" i="18"/>
  <c r="M37" i="18" s="1"/>
  <c r="N27" i="18"/>
  <c r="N57" i="18" s="1"/>
  <c r="M28" i="18"/>
  <c r="M38" i="18" s="1"/>
  <c r="N28" i="18"/>
  <c r="N38" i="18" s="1"/>
  <c r="M29" i="18"/>
  <c r="M59" i="18" s="1"/>
  <c r="N29" i="18"/>
  <c r="N59" i="18" s="1"/>
  <c r="M30" i="18"/>
  <c r="N30" i="18"/>
  <c r="M31" i="18"/>
  <c r="M61" i="18" s="1"/>
  <c r="N31" i="18"/>
  <c r="N61" i="18" s="1"/>
  <c r="M32" i="18"/>
  <c r="M62" i="18" s="1"/>
  <c r="N32" i="18"/>
  <c r="N62" i="18" s="1"/>
  <c r="Q14" i="18"/>
  <c r="R14" i="18"/>
  <c r="S14" i="18"/>
  <c r="T14" i="18"/>
  <c r="U14" i="18"/>
  <c r="V14" i="18"/>
  <c r="W14" i="18"/>
  <c r="X14" i="18"/>
  <c r="Y14" i="18"/>
  <c r="Z14" i="18"/>
  <c r="AA14" i="18"/>
  <c r="P14" i="18"/>
  <c r="N14" i="18"/>
  <c r="M14" i="18"/>
  <c r="AA3" i="18"/>
  <c r="AA2" i="18" s="1"/>
  <c r="Z3" i="18"/>
  <c r="Z2" i="18"/>
  <c r="Y3" i="18"/>
  <c r="Y2" i="18" s="1"/>
  <c r="X3" i="18"/>
  <c r="X2" i="18" s="1"/>
  <c r="W3" i="18"/>
  <c r="W2" i="18"/>
  <c r="U2" i="18"/>
  <c r="T2" i="18"/>
  <c r="S2" i="18"/>
  <c r="R2" i="18"/>
  <c r="Q2" i="18"/>
  <c r="P2" i="18"/>
  <c r="N2" i="18"/>
  <c r="M2" i="18"/>
  <c r="D14" i="18"/>
  <c r="E14" i="18"/>
  <c r="F14" i="18"/>
  <c r="G14" i="18"/>
  <c r="H14" i="18"/>
  <c r="I14" i="18"/>
  <c r="J14" i="18"/>
  <c r="K14" i="18"/>
  <c r="L14" i="18"/>
  <c r="C14" i="18"/>
  <c r="Z112" i="18"/>
  <c r="Y112" i="18"/>
  <c r="W112" i="18"/>
  <c r="V112" i="18"/>
  <c r="T112" i="18"/>
  <c r="S112" i="18"/>
  <c r="Q112" i="18"/>
  <c r="P112" i="18"/>
  <c r="Z111" i="18"/>
  <c r="Y111" i="18"/>
  <c r="W111" i="18"/>
  <c r="V111" i="18"/>
  <c r="T111" i="18"/>
  <c r="S111" i="18"/>
  <c r="Q111" i="18"/>
  <c r="P111" i="18"/>
  <c r="Z110" i="18"/>
  <c r="Y110" i="18"/>
  <c r="W110" i="18"/>
  <c r="V110" i="18"/>
  <c r="T110" i="18"/>
  <c r="S110" i="18"/>
  <c r="Q110" i="18"/>
  <c r="P110" i="18"/>
  <c r="Z94" i="18"/>
  <c r="Y94" i="18"/>
  <c r="W94" i="18"/>
  <c r="V94" i="18"/>
  <c r="T94" i="18"/>
  <c r="S94" i="18"/>
  <c r="Q94" i="18"/>
  <c r="P94" i="18"/>
  <c r="AA52" i="18"/>
  <c r="AA44" i="18" s="1"/>
  <c r="Z52" i="18"/>
  <c r="Z44" i="18" s="1"/>
  <c r="Y52" i="18"/>
  <c r="Y44" i="18" s="1"/>
  <c r="X52" i="18"/>
  <c r="W52" i="18"/>
  <c r="V52" i="18"/>
  <c r="V44" i="18" s="1"/>
  <c r="U52" i="18"/>
  <c r="U44" i="18" s="1"/>
  <c r="T52" i="18"/>
  <c r="T44" i="18" s="1"/>
  <c r="S52" i="18"/>
  <c r="S44" i="18" s="1"/>
  <c r="R52" i="18"/>
  <c r="R44" i="18" s="1"/>
  <c r="Q52" i="18"/>
  <c r="Q44" i="18" s="1"/>
  <c r="P52" i="18"/>
  <c r="P44" i="18" s="1"/>
  <c r="X44" i="18"/>
  <c r="W44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AA31" i="18"/>
  <c r="AA61" i="18" s="1"/>
  <c r="Z31" i="18"/>
  <c r="Z61" i="18" s="1"/>
  <c r="Y31" i="18"/>
  <c r="Y61" i="18" s="1"/>
  <c r="X31" i="18"/>
  <c r="X61" i="18" s="1"/>
  <c r="W31" i="18"/>
  <c r="W61" i="18" s="1"/>
  <c r="V31" i="18"/>
  <c r="V61" i="18" s="1"/>
  <c r="U31" i="18"/>
  <c r="U61" i="18" s="1"/>
  <c r="T31" i="18"/>
  <c r="T61" i="18" s="1"/>
  <c r="S31" i="18"/>
  <c r="S61" i="18" s="1"/>
  <c r="R31" i="18"/>
  <c r="R61" i="18" s="1"/>
  <c r="Q31" i="18"/>
  <c r="Q61" i="18" s="1"/>
  <c r="P31" i="18"/>
  <c r="P61" i="18" s="1"/>
  <c r="AA30" i="18"/>
  <c r="Z30" i="18"/>
  <c r="Y30" i="18"/>
  <c r="X30" i="18"/>
  <c r="W30" i="18"/>
  <c r="V30" i="18"/>
  <c r="U30" i="18"/>
  <c r="T30" i="18"/>
  <c r="S30" i="18"/>
  <c r="R30" i="18"/>
  <c r="Q30" i="18"/>
  <c r="P30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AA28" i="18"/>
  <c r="Z28" i="18"/>
  <c r="Y28" i="18"/>
  <c r="X28" i="18"/>
  <c r="W28" i="18"/>
  <c r="V28" i="18"/>
  <c r="U28" i="18"/>
  <c r="T28" i="18"/>
  <c r="S28" i="18"/>
  <c r="R28" i="18"/>
  <c r="Q28" i="18"/>
  <c r="P28" i="18"/>
  <c r="AA27" i="18"/>
  <c r="Z27" i="18"/>
  <c r="Y27" i="18"/>
  <c r="X27" i="18"/>
  <c r="X24" i="18" s="1"/>
  <c r="W27" i="18"/>
  <c r="V27" i="18"/>
  <c r="U27" i="18"/>
  <c r="U24" i="18" s="1"/>
  <c r="T27" i="18"/>
  <c r="T24" i="18" s="1"/>
  <c r="S27" i="18"/>
  <c r="R27" i="18"/>
  <c r="Q27" i="18"/>
  <c r="P27" i="18"/>
  <c r="AA26" i="18"/>
  <c r="Z26" i="18"/>
  <c r="Y26" i="18"/>
  <c r="X26" i="18"/>
  <c r="W26" i="18"/>
  <c r="V26" i="18"/>
  <c r="U26" i="18"/>
  <c r="T26" i="18"/>
  <c r="S26" i="18"/>
  <c r="R26" i="18"/>
  <c r="Q26" i="18"/>
  <c r="P26" i="18"/>
  <c r="Y24" i="18"/>
  <c r="S24" i="18"/>
  <c r="V3" i="18"/>
  <c r="V2" i="18" s="1"/>
  <c r="C2" i="18"/>
  <c r="C25" i="18"/>
  <c r="C55" i="18" s="1"/>
  <c r="D25" i="18"/>
  <c r="E25" i="18"/>
  <c r="E55" i="18" s="1"/>
  <c r="F25" i="18"/>
  <c r="F55" i="18" s="1"/>
  <c r="G25" i="18"/>
  <c r="G35" i="18" s="1"/>
  <c r="H25" i="18"/>
  <c r="H55" i="18" s="1"/>
  <c r="I25" i="18"/>
  <c r="I35" i="18" s="1"/>
  <c r="J25" i="18"/>
  <c r="J35" i="18" s="1"/>
  <c r="K25" i="18"/>
  <c r="K35" i="18" s="1"/>
  <c r="L25" i="18"/>
  <c r="L35" i="18" s="1"/>
  <c r="C26" i="18"/>
  <c r="C56" i="18" s="1"/>
  <c r="D26" i="18"/>
  <c r="D36" i="18" s="1"/>
  <c r="E26" i="18"/>
  <c r="E36" i="18" s="1"/>
  <c r="F26" i="18"/>
  <c r="F56" i="18" s="1"/>
  <c r="G26" i="18"/>
  <c r="G56" i="18" s="1"/>
  <c r="H26" i="18"/>
  <c r="H56" i="18" s="1"/>
  <c r="I26" i="18"/>
  <c r="I56" i="18" s="1"/>
  <c r="J26" i="18"/>
  <c r="J36" i="18" s="1"/>
  <c r="K26" i="18"/>
  <c r="K36" i="18" s="1"/>
  <c r="L26" i="18"/>
  <c r="L36" i="18" s="1"/>
  <c r="C27" i="18"/>
  <c r="C37" i="18" s="1"/>
  <c r="D27" i="18"/>
  <c r="D37" i="18" s="1"/>
  <c r="E27" i="18"/>
  <c r="E37" i="18" s="1"/>
  <c r="F27" i="18"/>
  <c r="F57" i="18" s="1"/>
  <c r="G27" i="18"/>
  <c r="G37" i="18" s="1"/>
  <c r="H27" i="18"/>
  <c r="H57" i="18" s="1"/>
  <c r="I27" i="18"/>
  <c r="I57" i="18" s="1"/>
  <c r="J27" i="18"/>
  <c r="J57" i="18" s="1"/>
  <c r="K27" i="18"/>
  <c r="K57" i="18" s="1"/>
  <c r="L27" i="18"/>
  <c r="L57" i="18" s="1"/>
  <c r="C28" i="18"/>
  <c r="C58" i="18" s="1"/>
  <c r="D28" i="18"/>
  <c r="D38" i="18" s="1"/>
  <c r="E28" i="18"/>
  <c r="E38" i="18" s="1"/>
  <c r="F28" i="18"/>
  <c r="F58" i="18" s="1"/>
  <c r="G28" i="18"/>
  <c r="G38" i="18" s="1"/>
  <c r="H28" i="18"/>
  <c r="H58" i="18" s="1"/>
  <c r="I28" i="18"/>
  <c r="I38" i="18" s="1"/>
  <c r="J28" i="18"/>
  <c r="J58" i="18" s="1"/>
  <c r="K28" i="18"/>
  <c r="K58" i="18" s="1"/>
  <c r="L28" i="18"/>
  <c r="L58" i="18" s="1"/>
  <c r="C29" i="18"/>
  <c r="C39" i="18" s="1"/>
  <c r="D29" i="18"/>
  <c r="D39" i="18" s="1"/>
  <c r="E29" i="18"/>
  <c r="E39" i="18" s="1"/>
  <c r="F29" i="18"/>
  <c r="F59" i="18" s="1"/>
  <c r="G29" i="18"/>
  <c r="G39" i="18" s="1"/>
  <c r="H29" i="18"/>
  <c r="H39" i="18" s="1"/>
  <c r="I29" i="18"/>
  <c r="I59" i="18" s="1"/>
  <c r="J29" i="18"/>
  <c r="J59" i="18" s="1"/>
  <c r="K29" i="18"/>
  <c r="K59" i="18" s="1"/>
  <c r="L29" i="18"/>
  <c r="L59" i="18" s="1"/>
  <c r="C30" i="18"/>
  <c r="C60" i="18" s="1"/>
  <c r="D30" i="18"/>
  <c r="D60" i="18" s="1"/>
  <c r="E30" i="18"/>
  <c r="E60" i="18" s="1"/>
  <c r="F30" i="18"/>
  <c r="F40" i="18" s="1"/>
  <c r="G30" i="18"/>
  <c r="G40" i="18" s="1"/>
  <c r="H30" i="18"/>
  <c r="H60" i="18" s="1"/>
  <c r="I30" i="18"/>
  <c r="I40" i="18" s="1"/>
  <c r="J30" i="18"/>
  <c r="J40" i="18" s="1"/>
  <c r="K30" i="18"/>
  <c r="K40" i="18" s="1"/>
  <c r="L30" i="18"/>
  <c r="L60" i="18" s="1"/>
  <c r="C31" i="18"/>
  <c r="C61" i="18" s="1"/>
  <c r="D31" i="18"/>
  <c r="D61" i="18" s="1"/>
  <c r="E31" i="18"/>
  <c r="E61" i="18" s="1"/>
  <c r="F31" i="18"/>
  <c r="F61" i="18" s="1"/>
  <c r="G31" i="18"/>
  <c r="G61" i="18" s="1"/>
  <c r="H31" i="18"/>
  <c r="H61" i="18" s="1"/>
  <c r="I31" i="18"/>
  <c r="I61" i="18" s="1"/>
  <c r="J31" i="18"/>
  <c r="J61" i="18" s="1"/>
  <c r="K31" i="18"/>
  <c r="K61" i="18" s="1"/>
  <c r="L31" i="18"/>
  <c r="L61" i="18" s="1"/>
  <c r="C32" i="18"/>
  <c r="D32" i="18"/>
  <c r="E32" i="18"/>
  <c r="F32" i="18"/>
  <c r="G32" i="18"/>
  <c r="H32" i="18"/>
  <c r="I32" i="18"/>
  <c r="J32" i="18"/>
  <c r="K32" i="18"/>
  <c r="L32" i="18"/>
  <c r="C52" i="18"/>
  <c r="C44" i="18" s="1"/>
  <c r="D52" i="18"/>
  <c r="D44" i="18" s="1"/>
  <c r="E52" i="18"/>
  <c r="E44" i="18" s="1"/>
  <c r="F52" i="18"/>
  <c r="F44" i="18" s="1"/>
  <c r="G52" i="18"/>
  <c r="G44" i="18" s="1"/>
  <c r="H52" i="18"/>
  <c r="H44" i="18" s="1"/>
  <c r="I52" i="18"/>
  <c r="J52" i="18"/>
  <c r="J44" i="18" s="1"/>
  <c r="K52" i="18"/>
  <c r="K44" i="18" s="1"/>
  <c r="L52" i="18"/>
  <c r="E57" i="18"/>
  <c r="C62" i="18"/>
  <c r="C72" i="18"/>
  <c r="D72" i="18"/>
  <c r="E72" i="18"/>
  <c r="F72" i="18"/>
  <c r="G72" i="18"/>
  <c r="H72" i="18"/>
  <c r="I72" i="18"/>
  <c r="J72" i="18"/>
  <c r="K72" i="18"/>
  <c r="L72" i="18"/>
  <c r="C94" i="18"/>
  <c r="D94" i="18"/>
  <c r="F94" i="18"/>
  <c r="G94" i="18"/>
  <c r="I94" i="18"/>
  <c r="J94" i="18"/>
  <c r="L94" i="18"/>
  <c r="C110" i="18"/>
  <c r="D110" i="18"/>
  <c r="F110" i="18"/>
  <c r="G110" i="18"/>
  <c r="I110" i="18"/>
  <c r="J110" i="18"/>
  <c r="L110" i="18"/>
  <c r="C111" i="18"/>
  <c r="D111" i="18"/>
  <c r="F111" i="18"/>
  <c r="G111" i="18"/>
  <c r="I111" i="18"/>
  <c r="J111" i="18"/>
  <c r="L111" i="18"/>
  <c r="C112" i="18"/>
  <c r="D112" i="18"/>
  <c r="F112" i="18"/>
  <c r="G112" i="18"/>
  <c r="I112" i="18"/>
  <c r="J112" i="18"/>
  <c r="L112" i="18"/>
  <c r="P9" i="10"/>
  <c r="P11" i="10"/>
  <c r="P12" i="10"/>
  <c r="Q9" i="10"/>
  <c r="F11" i="10"/>
  <c r="F12" i="10"/>
  <c r="C17" i="1"/>
  <c r="D17" i="1"/>
  <c r="E17" i="1"/>
  <c r="G17" i="1"/>
  <c r="H17" i="1"/>
  <c r="I17" i="1"/>
  <c r="J17" i="1"/>
  <c r="K17" i="1"/>
  <c r="L17" i="1"/>
  <c r="M17" i="1"/>
  <c r="N17" i="1"/>
  <c r="E15" i="10"/>
  <c r="N58" i="18" l="1"/>
  <c r="M58" i="18"/>
  <c r="M24" i="18"/>
  <c r="M54" i="18" s="1"/>
  <c r="N24" i="18"/>
  <c r="N54" i="18" s="1"/>
  <c r="M56" i="18"/>
  <c r="M39" i="18"/>
  <c r="N55" i="18"/>
  <c r="N39" i="18"/>
  <c r="M57" i="18"/>
  <c r="N56" i="18"/>
  <c r="N37" i="18"/>
  <c r="M55" i="18"/>
  <c r="N36" i="18"/>
  <c r="M35" i="18"/>
  <c r="M34" i="18" s="1"/>
  <c r="Q24" i="18"/>
  <c r="Q54" i="18" s="1"/>
  <c r="P24" i="18"/>
  <c r="P54" i="18" s="1"/>
  <c r="R24" i="18"/>
  <c r="E58" i="18"/>
  <c r="H38" i="18"/>
  <c r="X62" i="18"/>
  <c r="L56" i="18"/>
  <c r="F37" i="18"/>
  <c r="L55" i="18"/>
  <c r="H40" i="18"/>
  <c r="E62" i="18"/>
  <c r="K55" i="18"/>
  <c r="F39" i="18"/>
  <c r="D62" i="18"/>
  <c r="D57" i="18"/>
  <c r="W62" i="18"/>
  <c r="X54" i="18"/>
  <c r="F62" i="18"/>
  <c r="Z24" i="18"/>
  <c r="Z54" i="18" s="1"/>
  <c r="AA62" i="18"/>
  <c r="P62" i="18"/>
  <c r="T54" i="18"/>
  <c r="K60" i="18"/>
  <c r="L40" i="18"/>
  <c r="J70" i="18"/>
  <c r="R62" i="18"/>
  <c r="J60" i="18"/>
  <c r="I60" i="18"/>
  <c r="T62" i="18"/>
  <c r="K62" i="18"/>
  <c r="U62" i="18"/>
  <c r="H59" i="18"/>
  <c r="J39" i="18"/>
  <c r="J62" i="18"/>
  <c r="V24" i="18"/>
  <c r="V54" i="18" s="1"/>
  <c r="V62" i="18"/>
  <c r="H62" i="18"/>
  <c r="R54" i="18"/>
  <c r="G62" i="18"/>
  <c r="Y54" i="18"/>
  <c r="Y62" i="18"/>
  <c r="Z62" i="18"/>
  <c r="E56" i="18"/>
  <c r="S54" i="18"/>
  <c r="D56" i="18"/>
  <c r="Q62" i="18"/>
  <c r="C36" i="18"/>
  <c r="U54" i="18"/>
  <c r="S62" i="18"/>
  <c r="K39" i="18"/>
  <c r="I39" i="18"/>
  <c r="I62" i="18"/>
  <c r="W24" i="18"/>
  <c r="W54" i="18" s="1"/>
  <c r="G57" i="18"/>
  <c r="I58" i="18"/>
  <c r="J55" i="18"/>
  <c r="G58" i="18"/>
  <c r="G59" i="18"/>
  <c r="F38" i="18"/>
  <c r="D58" i="18"/>
  <c r="C35" i="18"/>
  <c r="C57" i="18"/>
  <c r="AA54" i="18"/>
  <c r="C38" i="18"/>
  <c r="L37" i="18"/>
  <c r="H35" i="18"/>
  <c r="E59" i="18"/>
  <c r="K56" i="18"/>
  <c r="E40" i="18"/>
  <c r="E34" i="18" s="1"/>
  <c r="I36" i="18"/>
  <c r="F60" i="18"/>
  <c r="D59" i="18"/>
  <c r="J56" i="18"/>
  <c r="D40" i="18"/>
  <c r="L38" i="18"/>
  <c r="J37" i="18"/>
  <c r="H36" i="18"/>
  <c r="F35" i="18"/>
  <c r="G60" i="18"/>
  <c r="K37" i="18"/>
  <c r="C59" i="18"/>
  <c r="G55" i="18"/>
  <c r="C40" i="18"/>
  <c r="K38" i="18"/>
  <c r="I37" i="18"/>
  <c r="G36" i="18"/>
  <c r="E35" i="18"/>
  <c r="L62" i="18"/>
  <c r="I55" i="18"/>
  <c r="L39" i="18"/>
  <c r="J38" i="18"/>
  <c r="H37" i="18"/>
  <c r="F36" i="18"/>
  <c r="D35" i="18"/>
  <c r="D55" i="18"/>
  <c r="P55" i="18"/>
  <c r="P35" i="18"/>
  <c r="Q55" i="18"/>
  <c r="Q35" i="18"/>
  <c r="R55" i="18"/>
  <c r="R35" i="18"/>
  <c r="S55" i="18"/>
  <c r="S35" i="18"/>
  <c r="T55" i="18"/>
  <c r="T35" i="18"/>
  <c r="U55" i="18"/>
  <c r="U35" i="18"/>
  <c r="V55" i="18"/>
  <c r="V35" i="18"/>
  <c r="W55" i="18"/>
  <c r="W35" i="18"/>
  <c r="X55" i="18"/>
  <c r="X35" i="18"/>
  <c r="Y55" i="18"/>
  <c r="Y35" i="18"/>
  <c r="Z55" i="18"/>
  <c r="Z35" i="18"/>
  <c r="AA55" i="18"/>
  <c r="AA35" i="18"/>
  <c r="P56" i="18"/>
  <c r="P36" i="18"/>
  <c r="Q56" i="18"/>
  <c r="Q36" i="18"/>
  <c r="R56" i="18"/>
  <c r="R36" i="18"/>
  <c r="S56" i="18"/>
  <c r="S36" i="18"/>
  <c r="T56" i="18"/>
  <c r="T36" i="18"/>
  <c r="U56" i="18"/>
  <c r="U36" i="18"/>
  <c r="V56" i="18"/>
  <c r="V36" i="18"/>
  <c r="W56" i="18"/>
  <c r="W36" i="18"/>
  <c r="X56" i="18"/>
  <c r="X36" i="18"/>
  <c r="Y56" i="18"/>
  <c r="Y36" i="18"/>
  <c r="Z56" i="18"/>
  <c r="Z36" i="18"/>
  <c r="AA56" i="18"/>
  <c r="AA36" i="18"/>
  <c r="P57" i="18"/>
  <c r="P37" i="18"/>
  <c r="Q57" i="18"/>
  <c r="Q37" i="18"/>
  <c r="R57" i="18"/>
  <c r="R37" i="18"/>
  <c r="S57" i="18"/>
  <c r="S37" i="18"/>
  <c r="T57" i="18"/>
  <c r="T37" i="18"/>
  <c r="U57" i="18"/>
  <c r="U37" i="18"/>
  <c r="V57" i="18"/>
  <c r="V37" i="18"/>
  <c r="W57" i="18"/>
  <c r="W37" i="18"/>
  <c r="X57" i="18"/>
  <c r="X37" i="18"/>
  <c r="Y57" i="18"/>
  <c r="Y37" i="18"/>
  <c r="Z57" i="18"/>
  <c r="Z37" i="18"/>
  <c r="AA57" i="18"/>
  <c r="AA37" i="18"/>
  <c r="P58" i="18"/>
  <c r="P38" i="18"/>
  <c r="Q58" i="18"/>
  <c r="Q38" i="18"/>
  <c r="R58" i="18"/>
  <c r="R38" i="18"/>
  <c r="S58" i="18"/>
  <c r="S38" i="18"/>
  <c r="T58" i="18"/>
  <c r="T38" i="18"/>
  <c r="U58" i="18"/>
  <c r="U38" i="18"/>
  <c r="V58" i="18"/>
  <c r="V38" i="18"/>
  <c r="W58" i="18"/>
  <c r="W38" i="18"/>
  <c r="X58" i="18"/>
  <c r="X38" i="18"/>
  <c r="Y58" i="18"/>
  <c r="Y38" i="18"/>
  <c r="Z58" i="18"/>
  <c r="Z38" i="18"/>
  <c r="AA58" i="18"/>
  <c r="AA38" i="18"/>
  <c r="P59" i="18"/>
  <c r="P39" i="18"/>
  <c r="Q59" i="18"/>
  <c r="Q39" i="18"/>
  <c r="R59" i="18"/>
  <c r="R39" i="18"/>
  <c r="S59" i="18"/>
  <c r="S39" i="18"/>
  <c r="T59" i="18"/>
  <c r="T39" i="18"/>
  <c r="U59" i="18"/>
  <c r="U39" i="18"/>
  <c r="V59" i="18"/>
  <c r="V39" i="18"/>
  <c r="W59" i="18"/>
  <c r="W39" i="18"/>
  <c r="X59" i="18"/>
  <c r="X39" i="18"/>
  <c r="Y59" i="18"/>
  <c r="Y39" i="18"/>
  <c r="Z59" i="18"/>
  <c r="Z39" i="18"/>
  <c r="AA59" i="18"/>
  <c r="AA39" i="18"/>
  <c r="P60" i="18"/>
  <c r="P40" i="18"/>
  <c r="Q60" i="18"/>
  <c r="Q40" i="18"/>
  <c r="R60" i="18"/>
  <c r="R40" i="18"/>
  <c r="S60" i="18"/>
  <c r="S40" i="18"/>
  <c r="T60" i="18"/>
  <c r="T40" i="18"/>
  <c r="U60" i="18"/>
  <c r="U40" i="18"/>
  <c r="V60" i="18"/>
  <c r="V40" i="18"/>
  <c r="W60" i="18"/>
  <c r="W40" i="18"/>
  <c r="X60" i="18"/>
  <c r="X40" i="18"/>
  <c r="Y60" i="18"/>
  <c r="Y40" i="18"/>
  <c r="Z60" i="18"/>
  <c r="Z40" i="18"/>
  <c r="AA60" i="18"/>
  <c r="AA40" i="18"/>
  <c r="G34" i="18"/>
  <c r="L24" i="18"/>
  <c r="L54" i="18" s="1"/>
  <c r="K24" i="18"/>
  <c r="K54" i="18" s="1"/>
  <c r="J24" i="18"/>
  <c r="J54" i="18" s="1"/>
  <c r="I24" i="18"/>
  <c r="I54" i="18" s="1"/>
  <c r="H24" i="18"/>
  <c r="H54" i="18" s="1"/>
  <c r="G24" i="18"/>
  <c r="G54" i="18" s="1"/>
  <c r="F24" i="18"/>
  <c r="F54" i="18" s="1"/>
  <c r="E24" i="18"/>
  <c r="E54" i="18" s="1"/>
  <c r="E64" i="18" s="1"/>
  <c r="D24" i="18"/>
  <c r="D54" i="18" s="1"/>
  <c r="C24" i="18"/>
  <c r="C54" i="18" s="1"/>
  <c r="L2" i="18"/>
  <c r="K2" i="18"/>
  <c r="J2" i="18"/>
  <c r="I2" i="18"/>
  <c r="H2" i="18"/>
  <c r="G2" i="18"/>
  <c r="D2" i="18"/>
  <c r="F64" i="18" l="1"/>
  <c r="P34" i="18"/>
  <c r="N34" i="18"/>
  <c r="H34" i="18"/>
  <c r="G64" i="18"/>
  <c r="H64" i="18" s="1"/>
  <c r="I64" i="18" s="1"/>
  <c r="J64" i="18" s="1"/>
  <c r="K64" i="18" s="1"/>
  <c r="L64" i="18" s="1"/>
  <c r="M64" i="18" s="1"/>
  <c r="N64" i="18" s="1"/>
  <c r="P64" i="18" s="1"/>
  <c r="Q64" i="18" s="1"/>
  <c r="R64" i="18" s="1"/>
  <c r="S64" i="18" s="1"/>
  <c r="T64" i="18" s="1"/>
  <c r="U64" i="18" s="1"/>
  <c r="V64" i="18" s="1"/>
  <c r="W64" i="18" s="1"/>
  <c r="X64" i="18" s="1"/>
  <c r="Y64" i="18" s="1"/>
  <c r="Z64" i="18" s="1"/>
  <c r="AA64" i="18" s="1"/>
  <c r="D34" i="18"/>
  <c r="F34" i="18"/>
  <c r="L34" i="18"/>
  <c r="I34" i="18"/>
  <c r="K34" i="18"/>
  <c r="J34" i="18"/>
  <c r="C34" i="18"/>
  <c r="AA34" i="18"/>
  <c r="Z34" i="18"/>
  <c r="Y34" i="18"/>
  <c r="X34" i="18"/>
  <c r="W34" i="18"/>
  <c r="V34" i="18"/>
  <c r="U34" i="18"/>
  <c r="T34" i="18"/>
  <c r="S34" i="18"/>
  <c r="R34" i="18"/>
  <c r="Q34" i="18"/>
  <c r="N22" i="10" l="1"/>
  <c r="M22" i="10"/>
  <c r="L22" i="10"/>
  <c r="K22" i="10"/>
  <c r="J22" i="10"/>
  <c r="I22" i="10"/>
  <c r="H22" i="10"/>
  <c r="G22" i="10"/>
  <c r="F22" i="10"/>
  <c r="O22" i="10" s="1"/>
  <c r="E22" i="10"/>
  <c r="D22" i="10"/>
  <c r="N21" i="10"/>
  <c r="M21" i="10"/>
  <c r="L21" i="10"/>
  <c r="K21" i="10"/>
  <c r="J21" i="10"/>
  <c r="I21" i="10"/>
  <c r="H21" i="10"/>
  <c r="G21" i="10"/>
  <c r="F21" i="10"/>
  <c r="O21" i="10" s="1"/>
  <c r="E21" i="10"/>
  <c r="D21" i="10"/>
  <c r="N20" i="10"/>
  <c r="M20" i="10"/>
  <c r="L20" i="10"/>
  <c r="K20" i="10"/>
  <c r="J20" i="10"/>
  <c r="I20" i="10"/>
  <c r="H20" i="10"/>
  <c r="G20" i="10"/>
  <c r="F20" i="10"/>
  <c r="O20" i="10" s="1"/>
  <c r="E20" i="10"/>
  <c r="D20" i="10"/>
  <c r="N19" i="10"/>
  <c r="M19" i="10"/>
  <c r="L19" i="10"/>
  <c r="K19" i="10"/>
  <c r="J19" i="10"/>
  <c r="I19" i="10"/>
  <c r="H19" i="10"/>
  <c r="G19" i="10"/>
  <c r="F19" i="10"/>
  <c r="O19" i="10" s="1"/>
  <c r="E19" i="10"/>
  <c r="D19" i="10"/>
  <c r="N18" i="10"/>
  <c r="M18" i="10"/>
  <c r="L18" i="10"/>
  <c r="K18" i="10"/>
  <c r="J18" i="10"/>
  <c r="I18" i="10"/>
  <c r="H18" i="10"/>
  <c r="G18" i="10"/>
  <c r="F18" i="10"/>
  <c r="O18" i="10" s="1"/>
  <c r="E18" i="10"/>
  <c r="D18" i="10"/>
  <c r="N17" i="10"/>
  <c r="M17" i="10"/>
  <c r="L17" i="10"/>
  <c r="K17" i="10"/>
  <c r="J17" i="10"/>
  <c r="I17" i="10"/>
  <c r="H17" i="10"/>
  <c r="G17" i="10"/>
  <c r="F17" i="10"/>
  <c r="E17" i="10"/>
  <c r="D17" i="10"/>
  <c r="N16" i="10"/>
  <c r="M16" i="10"/>
  <c r="L16" i="10"/>
  <c r="K16" i="10"/>
  <c r="J16" i="10"/>
  <c r="I16" i="10"/>
  <c r="H16" i="10"/>
  <c r="G16" i="10"/>
  <c r="F16" i="10"/>
  <c r="O16" i="10" s="1"/>
  <c r="E16" i="10"/>
  <c r="D16" i="10"/>
  <c r="N15" i="10"/>
  <c r="M15" i="10"/>
  <c r="L15" i="10"/>
  <c r="K15" i="10"/>
  <c r="J15" i="10"/>
  <c r="I15" i="10"/>
  <c r="H15" i="10"/>
  <c r="G15" i="10"/>
  <c r="F15" i="10"/>
  <c r="O15" i="10" s="1"/>
  <c r="D15" i="10"/>
  <c r="C22" i="10"/>
  <c r="C21" i="10"/>
  <c r="C20" i="10"/>
  <c r="C19" i="10"/>
  <c r="C18" i="10"/>
  <c r="C17" i="10"/>
  <c r="C16" i="10"/>
  <c r="C15" i="10"/>
  <c r="O12" i="10"/>
  <c r="O11" i="10"/>
  <c r="O10" i="10"/>
  <c r="O5" i="10"/>
  <c r="O3" i="10"/>
  <c r="O2" i="10" s="1"/>
  <c r="N5" i="10"/>
  <c r="M5" i="10"/>
  <c r="L5" i="10"/>
  <c r="K5" i="10"/>
  <c r="J5" i="10"/>
  <c r="I5" i="10"/>
  <c r="H5" i="10"/>
  <c r="N3" i="10"/>
  <c r="M3" i="10"/>
  <c r="L3" i="10"/>
  <c r="K3" i="10"/>
  <c r="J3" i="10"/>
  <c r="I3" i="10"/>
  <c r="H3" i="10"/>
  <c r="B16" i="16"/>
  <c r="B14" i="16"/>
  <c r="D13" i="16"/>
  <c r="E13" i="16" s="1"/>
  <c r="F13" i="16" s="1"/>
  <c r="G13" i="16" s="1"/>
  <c r="H13" i="16" s="1"/>
  <c r="I13" i="16" s="1"/>
  <c r="J13" i="16" s="1"/>
  <c r="K13" i="16" s="1"/>
  <c r="L13" i="16" s="1"/>
  <c r="M13" i="16" s="1"/>
  <c r="O10" i="16"/>
  <c r="P10" i="16" s="1"/>
  <c r="Q10" i="16" s="1"/>
  <c r="C11" i="16"/>
  <c r="D11" i="16" s="1"/>
  <c r="E11" i="16" s="1"/>
  <c r="C15" i="16"/>
  <c r="D15" i="16" s="1"/>
  <c r="B28" i="16"/>
  <c r="B9" i="16" s="1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O14" i="16"/>
  <c r="P14" i="16" s="1"/>
  <c r="Q14" i="16" s="1"/>
  <c r="N14" i="16"/>
  <c r="E12" i="16"/>
  <c r="N10" i="16"/>
  <c r="O9" i="16"/>
  <c r="P9" i="16" s="1"/>
  <c r="Q9" i="16" s="1"/>
  <c r="M6" i="16"/>
  <c r="L6" i="16"/>
  <c r="K6" i="16"/>
  <c r="J6" i="16"/>
  <c r="I6" i="16"/>
  <c r="H6" i="16"/>
  <c r="G6" i="16"/>
  <c r="F6" i="16"/>
  <c r="E6" i="16"/>
  <c r="D6" i="16"/>
  <c r="C6" i="16"/>
  <c r="B6" i="16"/>
  <c r="C4" i="16"/>
  <c r="F17" i="1" l="1"/>
  <c r="O17" i="10"/>
  <c r="D16" i="16"/>
  <c r="C16" i="16"/>
  <c r="N13" i="16"/>
  <c r="O13" i="16" s="1"/>
  <c r="P13" i="16" s="1"/>
  <c r="Q13" i="16" s="1"/>
  <c r="B33" i="16"/>
  <c r="F11" i="16"/>
  <c r="N6" i="16"/>
  <c r="N9" i="16"/>
  <c r="D4" i="16"/>
  <c r="F12" i="16"/>
  <c r="E15" i="16"/>
  <c r="E16" i="16" s="1"/>
  <c r="G11" i="16" l="1"/>
  <c r="G12" i="16"/>
  <c r="O6" i="16"/>
  <c r="P6" i="16" s="1"/>
  <c r="Q6" i="16" s="1"/>
  <c r="F15" i="16"/>
  <c r="F16" i="16" s="1"/>
  <c r="E4" i="16"/>
  <c r="H11" i="16" l="1"/>
  <c r="H12" i="16"/>
  <c r="F4" i="16"/>
  <c r="G15" i="16"/>
  <c r="G16" i="16" s="1"/>
  <c r="I11" i="16" l="1"/>
  <c r="I12" i="16"/>
  <c r="H15" i="16"/>
  <c r="H16" i="16" s="1"/>
  <c r="G4" i="16"/>
  <c r="J11" i="16" l="1"/>
  <c r="J12" i="16"/>
  <c r="H4" i="16"/>
  <c r="I15" i="16"/>
  <c r="I16" i="16" s="1"/>
  <c r="K11" i="16" l="1"/>
  <c r="K12" i="16"/>
  <c r="J15" i="16"/>
  <c r="J16" i="16" s="1"/>
  <c r="I4" i="16"/>
  <c r="L11" i="16" l="1"/>
  <c r="L12" i="16"/>
  <c r="J4" i="16"/>
  <c r="K15" i="16"/>
  <c r="K16" i="16" s="1"/>
  <c r="M11" i="16" l="1"/>
  <c r="N11" i="16"/>
  <c r="M12" i="16"/>
  <c r="L15" i="16"/>
  <c r="L16" i="16" s="1"/>
  <c r="K4" i="16"/>
  <c r="O11" i="16" l="1"/>
  <c r="O12" i="16"/>
  <c r="N12" i="16"/>
  <c r="L4" i="16"/>
  <c r="M15" i="16"/>
  <c r="M16" i="16" s="1"/>
  <c r="P11" i="16" l="1"/>
  <c r="P12" i="16"/>
  <c r="O15" i="16"/>
  <c r="O16" i="16" s="1"/>
  <c r="N15" i="16"/>
  <c r="N16" i="16" s="1"/>
  <c r="M4" i="16"/>
  <c r="Q11" i="16" l="1"/>
  <c r="Q12" i="16"/>
  <c r="N4" i="16"/>
  <c r="P15" i="16"/>
  <c r="P16" i="16" s="1"/>
  <c r="Q15" i="16" l="1"/>
  <c r="Q16" i="16" s="1"/>
  <c r="O4" i="16"/>
  <c r="D9" i="1" l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C10" i="1"/>
  <c r="C11" i="1"/>
  <c r="C12" i="1"/>
  <c r="C9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T4" i="1"/>
  <c r="U4" i="1"/>
  <c r="V4" i="1"/>
  <c r="W4" i="1"/>
  <c r="X4" i="1"/>
  <c r="Y4" i="1"/>
  <c r="Z4" i="1"/>
  <c r="AA4" i="1"/>
  <c r="AZ4" i="1" s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BB4" i="1" s="1"/>
  <c r="D5" i="1"/>
  <c r="AC5" i="1"/>
  <c r="AO5" i="1"/>
  <c r="D6" i="1"/>
  <c r="E6" i="1"/>
  <c r="F6" i="1"/>
  <c r="G6" i="1"/>
  <c r="Q6" i="1"/>
  <c r="AC6" i="1"/>
  <c r="AO6" i="1"/>
  <c r="C4" i="1"/>
  <c r="C5" i="1"/>
  <c r="C6" i="1"/>
  <c r="C3" i="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AB9" i="11"/>
  <c r="AC9" i="11"/>
  <c r="AD9" i="11"/>
  <c r="AE9" i="11"/>
  <c r="AF9" i="11"/>
  <c r="AG9" i="11"/>
  <c r="AH9" i="11"/>
  <c r="AI9" i="11"/>
  <c r="AJ9" i="11"/>
  <c r="AK9" i="11"/>
  <c r="AL9" i="11"/>
  <c r="AM9" i="11"/>
  <c r="AN9" i="11"/>
  <c r="AO9" i="11"/>
  <c r="AP9" i="11"/>
  <c r="AQ9" i="11"/>
  <c r="AR9" i="11"/>
  <c r="AS9" i="11"/>
  <c r="AT9" i="11"/>
  <c r="AU9" i="11"/>
  <c r="AV9" i="11"/>
  <c r="AW9" i="11"/>
  <c r="AX9" i="11"/>
  <c r="AY9" i="11"/>
  <c r="AZ9" i="11"/>
  <c r="BA9" i="11"/>
  <c r="BB9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A10" i="11"/>
  <c r="BB10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A11" i="11"/>
  <c r="BB11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A12" i="11"/>
  <c r="BB12" i="11"/>
  <c r="C10" i="11"/>
  <c r="C11" i="11"/>
  <c r="C12" i="11"/>
  <c r="C9" i="11"/>
  <c r="T3" i="11"/>
  <c r="U3" i="11"/>
  <c r="V3" i="11"/>
  <c r="W3" i="11"/>
  <c r="X3" i="11"/>
  <c r="Y3" i="11"/>
  <c r="Z3" i="11"/>
  <c r="AA3" i="11"/>
  <c r="AB3" i="11"/>
  <c r="AC3" i="11"/>
  <c r="AD3" i="11"/>
  <c r="AE3" i="11"/>
  <c r="AF3" i="11"/>
  <c r="AG3" i="11"/>
  <c r="AH3" i="11"/>
  <c r="AI3" i="11"/>
  <c r="AJ3" i="11"/>
  <c r="AK3" i="11"/>
  <c r="AL3" i="11"/>
  <c r="AM3" i="11"/>
  <c r="AN3" i="11"/>
  <c r="AO3" i="11"/>
  <c r="AP3" i="11"/>
  <c r="AQ3" i="11"/>
  <c r="AR3" i="11"/>
  <c r="AS3" i="11"/>
  <c r="AT3" i="11"/>
  <c r="AU3" i="11"/>
  <c r="AV3" i="11"/>
  <c r="AW3" i="11"/>
  <c r="AX3" i="11"/>
  <c r="AY3" i="11"/>
  <c r="T4" i="11"/>
  <c r="U4" i="11"/>
  <c r="V4" i="11"/>
  <c r="W4" i="11"/>
  <c r="X4" i="11"/>
  <c r="Y4" i="11"/>
  <c r="Z4" i="11"/>
  <c r="AA4" i="11"/>
  <c r="AB4" i="11"/>
  <c r="AC4" i="11"/>
  <c r="AD4" i="11"/>
  <c r="AE4" i="11"/>
  <c r="AF4" i="11"/>
  <c r="AG4" i="11"/>
  <c r="AH4" i="11"/>
  <c r="AI4" i="11"/>
  <c r="AJ4" i="11"/>
  <c r="AK4" i="11"/>
  <c r="AL4" i="11"/>
  <c r="AM4" i="11"/>
  <c r="AN4" i="11"/>
  <c r="AO4" i="11"/>
  <c r="AP4" i="11"/>
  <c r="AQ4" i="11"/>
  <c r="AR4" i="11"/>
  <c r="AS4" i="11"/>
  <c r="AT4" i="11"/>
  <c r="AU4" i="11"/>
  <c r="AV4" i="11"/>
  <c r="AW4" i="11"/>
  <c r="AX4" i="11"/>
  <c r="AY4" i="11"/>
  <c r="D5" i="11"/>
  <c r="AC5" i="11"/>
  <c r="AO5" i="11"/>
  <c r="D6" i="11"/>
  <c r="E6" i="11"/>
  <c r="F6" i="11"/>
  <c r="G6" i="11"/>
  <c r="Q6" i="11"/>
  <c r="AC6" i="11"/>
  <c r="AO6" i="11"/>
  <c r="C4" i="11"/>
  <c r="C5" i="11"/>
  <c r="C6" i="11"/>
  <c r="C3" i="11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F9" i="10"/>
  <c r="AG9" i="10"/>
  <c r="AH9" i="10"/>
  <c r="AI9" i="10"/>
  <c r="AJ9" i="10"/>
  <c r="AK9" i="10"/>
  <c r="AL9" i="10"/>
  <c r="AM9" i="10"/>
  <c r="AN9" i="10"/>
  <c r="AO9" i="10"/>
  <c r="AP9" i="10"/>
  <c r="AQ9" i="10"/>
  <c r="AR9" i="10"/>
  <c r="AS9" i="10"/>
  <c r="AT9" i="10"/>
  <c r="AU9" i="10"/>
  <c r="AV9" i="10"/>
  <c r="AW9" i="10"/>
  <c r="AX9" i="10"/>
  <c r="AY9" i="10"/>
  <c r="AZ9" i="10"/>
  <c r="BA9" i="10"/>
  <c r="BB9" i="10"/>
  <c r="D10" i="10"/>
  <c r="E10" i="10"/>
  <c r="F10" i="10"/>
  <c r="G10" i="10"/>
  <c r="H10" i="10"/>
  <c r="I10" i="10"/>
  <c r="J10" i="10"/>
  <c r="K10" i="10"/>
  <c r="L10" i="10"/>
  <c r="M10" i="10"/>
  <c r="N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AG10" i="10"/>
  <c r="AH10" i="10"/>
  <c r="AI10" i="10"/>
  <c r="AJ10" i="10"/>
  <c r="AK10" i="10"/>
  <c r="AL10" i="10"/>
  <c r="AM10" i="10"/>
  <c r="AN10" i="10"/>
  <c r="AO10" i="10"/>
  <c r="AP10" i="10"/>
  <c r="AQ10" i="10"/>
  <c r="AR10" i="10"/>
  <c r="AS10" i="10"/>
  <c r="AT10" i="10"/>
  <c r="AU10" i="10"/>
  <c r="AV10" i="10"/>
  <c r="AW10" i="10"/>
  <c r="AX10" i="10"/>
  <c r="AY10" i="10"/>
  <c r="AZ10" i="10"/>
  <c r="BA10" i="10"/>
  <c r="BB10" i="10"/>
  <c r="D11" i="10"/>
  <c r="E11" i="10"/>
  <c r="G11" i="10"/>
  <c r="H11" i="10"/>
  <c r="I11" i="10"/>
  <c r="J11" i="10"/>
  <c r="K11" i="10"/>
  <c r="L11" i="10"/>
  <c r="M11" i="10"/>
  <c r="N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AG11" i="10"/>
  <c r="AH11" i="10"/>
  <c r="AI11" i="10"/>
  <c r="AJ11" i="10"/>
  <c r="AK11" i="10"/>
  <c r="AL11" i="10"/>
  <c r="AM11" i="10"/>
  <c r="AN11" i="10"/>
  <c r="AO11" i="10"/>
  <c r="AP11" i="10"/>
  <c r="AQ11" i="10"/>
  <c r="AR11" i="10"/>
  <c r="AS11" i="10"/>
  <c r="AT11" i="10"/>
  <c r="AU11" i="10"/>
  <c r="AV11" i="10"/>
  <c r="AW11" i="10"/>
  <c r="AX11" i="10"/>
  <c r="AY11" i="10"/>
  <c r="AZ11" i="10"/>
  <c r="BA11" i="10"/>
  <c r="BB11" i="10"/>
  <c r="D12" i="10"/>
  <c r="E12" i="10"/>
  <c r="G12" i="10"/>
  <c r="H12" i="10"/>
  <c r="I12" i="10"/>
  <c r="J12" i="10"/>
  <c r="K12" i="10"/>
  <c r="L12" i="10"/>
  <c r="M12" i="10"/>
  <c r="N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C10" i="10"/>
  <c r="C11" i="10"/>
  <c r="C12" i="10"/>
  <c r="C4" i="10"/>
  <c r="T4" i="10"/>
  <c r="U4" i="10"/>
  <c r="V4" i="10"/>
  <c r="W4" i="10"/>
  <c r="X4" i="10"/>
  <c r="Y4" i="10"/>
  <c r="Z4" i="10"/>
  <c r="AA4" i="10"/>
  <c r="AB4" i="10"/>
  <c r="AC4" i="10"/>
  <c r="AD4" i="10"/>
  <c r="AE4" i="10"/>
  <c r="AF4" i="10"/>
  <c r="AG4" i="10"/>
  <c r="AH4" i="10"/>
  <c r="AI4" i="10"/>
  <c r="AJ4" i="10"/>
  <c r="AK4" i="10"/>
  <c r="AL4" i="10"/>
  <c r="AM4" i="10"/>
  <c r="AN4" i="10"/>
  <c r="AO4" i="10"/>
  <c r="AP4" i="10"/>
  <c r="AQ4" i="10"/>
  <c r="AR4" i="10"/>
  <c r="AS4" i="10"/>
  <c r="AT4" i="10"/>
  <c r="AU4" i="10"/>
  <c r="AV4" i="10"/>
  <c r="AW4" i="10"/>
  <c r="AX4" i="10"/>
  <c r="AY4" i="10"/>
  <c r="AC5" i="10"/>
  <c r="AO5" i="10"/>
  <c r="C6" i="10"/>
  <c r="D6" i="10"/>
  <c r="E6" i="10"/>
  <c r="Q6" i="10"/>
  <c r="AC6" i="10"/>
  <c r="AO6" i="10"/>
  <c r="T3" i="10"/>
  <c r="U3" i="10"/>
  <c r="V3" i="10"/>
  <c r="W3" i="10"/>
  <c r="X3" i="10"/>
  <c r="Y3" i="10"/>
  <c r="Z3" i="10"/>
  <c r="AA3" i="10"/>
  <c r="AB3" i="10"/>
  <c r="AC3" i="10"/>
  <c r="AD3" i="10"/>
  <c r="AE3" i="10"/>
  <c r="AF3" i="10"/>
  <c r="AG3" i="10"/>
  <c r="AH3" i="10"/>
  <c r="AI3" i="10"/>
  <c r="AJ3" i="10"/>
  <c r="AK3" i="10"/>
  <c r="AL3" i="10"/>
  <c r="AM3" i="10"/>
  <c r="AN3" i="10"/>
  <c r="AO3" i="10"/>
  <c r="AP3" i="10"/>
  <c r="AQ3" i="10"/>
  <c r="AR3" i="10"/>
  <c r="AS3" i="10"/>
  <c r="AT3" i="10"/>
  <c r="AU3" i="10"/>
  <c r="AV3" i="10"/>
  <c r="AW3" i="10"/>
  <c r="AX3" i="10"/>
  <c r="AY3" i="10"/>
  <c r="C3" i="10"/>
  <c r="AP6" i="9"/>
  <c r="AP5" i="9"/>
  <c r="AE6" i="9"/>
  <c r="AD6" i="9"/>
  <c r="AD6" i="1" s="1"/>
  <c r="AD5" i="9"/>
  <c r="AD5" i="11" s="1"/>
  <c r="O117" i="1"/>
  <c r="AX112" i="1"/>
  <c r="AW112" i="1"/>
  <c r="AU112" i="1"/>
  <c r="AT112" i="1"/>
  <c r="AR112" i="1"/>
  <c r="AQ112" i="1"/>
  <c r="AO112" i="1"/>
  <c r="AN112" i="1"/>
  <c r="AL112" i="1"/>
  <c r="AK112" i="1"/>
  <c r="AI112" i="1"/>
  <c r="AH112" i="1"/>
  <c r="AF112" i="1"/>
  <c r="AE112" i="1"/>
  <c r="AC112" i="1"/>
  <c r="AB112" i="1"/>
  <c r="Z112" i="1"/>
  <c r="Y112" i="1"/>
  <c r="W112" i="1"/>
  <c r="V112" i="1"/>
  <c r="T112" i="1"/>
  <c r="S112" i="1"/>
  <c r="Q112" i="1"/>
  <c r="P112" i="1"/>
  <c r="AX111" i="1"/>
  <c r="AW111" i="1"/>
  <c r="AU111" i="1"/>
  <c r="AT111" i="1"/>
  <c r="AR111" i="1"/>
  <c r="AQ111" i="1"/>
  <c r="AO111" i="1"/>
  <c r="AN111" i="1"/>
  <c r="AL111" i="1"/>
  <c r="AK111" i="1"/>
  <c r="AI111" i="1"/>
  <c r="AH111" i="1"/>
  <c r="AF111" i="1"/>
  <c r="AE111" i="1"/>
  <c r="AC111" i="1"/>
  <c r="AB111" i="1"/>
  <c r="Z111" i="1"/>
  <c r="Y111" i="1"/>
  <c r="W111" i="1"/>
  <c r="V111" i="1"/>
  <c r="T111" i="1"/>
  <c r="S111" i="1"/>
  <c r="Q111" i="1"/>
  <c r="P111" i="1"/>
  <c r="AX110" i="1"/>
  <c r="AW110" i="1"/>
  <c r="AU110" i="1"/>
  <c r="AT110" i="1"/>
  <c r="AR110" i="1"/>
  <c r="AQ110" i="1"/>
  <c r="AO110" i="1"/>
  <c r="AN110" i="1"/>
  <c r="AL110" i="1"/>
  <c r="AK110" i="1"/>
  <c r="AI110" i="1"/>
  <c r="AH110" i="1"/>
  <c r="AF110" i="1"/>
  <c r="AE110" i="1"/>
  <c r="AC110" i="1"/>
  <c r="AB110" i="1"/>
  <c r="Z110" i="1"/>
  <c r="Y110" i="1"/>
  <c r="W110" i="1"/>
  <c r="V110" i="1"/>
  <c r="T110" i="1"/>
  <c r="S110" i="1"/>
  <c r="Q110" i="1"/>
  <c r="P110" i="1"/>
  <c r="AX94" i="1"/>
  <c r="AW94" i="1"/>
  <c r="AU94" i="1"/>
  <c r="AT94" i="1"/>
  <c r="AR94" i="1"/>
  <c r="AQ94" i="1"/>
  <c r="AO94" i="1"/>
  <c r="AN94" i="1"/>
  <c r="AL94" i="1"/>
  <c r="AK94" i="1"/>
  <c r="AI94" i="1"/>
  <c r="AH94" i="1"/>
  <c r="AF94" i="1"/>
  <c r="AE94" i="1"/>
  <c r="AC94" i="1"/>
  <c r="AB94" i="1"/>
  <c r="Z94" i="1"/>
  <c r="Y94" i="1"/>
  <c r="W94" i="1"/>
  <c r="V94" i="1"/>
  <c r="T94" i="1"/>
  <c r="S94" i="1"/>
  <c r="Q94" i="1"/>
  <c r="P94" i="1"/>
  <c r="BB82" i="1"/>
  <c r="BA82" i="1"/>
  <c r="AZ82" i="1"/>
  <c r="BB81" i="1"/>
  <c r="BA81" i="1"/>
  <c r="AZ81" i="1"/>
  <c r="BB80" i="1"/>
  <c r="BA80" i="1"/>
  <c r="AZ80" i="1"/>
  <c r="BB42" i="1"/>
  <c r="BA42" i="1"/>
  <c r="AZ42" i="1"/>
  <c r="BB41" i="1"/>
  <c r="BA41" i="1"/>
  <c r="AZ41" i="1"/>
  <c r="BA4" i="1"/>
  <c r="BA3" i="1"/>
  <c r="AZ3" i="1"/>
  <c r="C3" i="15" s="1"/>
  <c r="AC2" i="1"/>
  <c r="S31" i="11"/>
  <c r="S30" i="11"/>
  <c r="T29" i="11"/>
  <c r="T28" i="11"/>
  <c r="S28" i="11"/>
  <c r="R26" i="11"/>
  <c r="R28" i="11"/>
  <c r="R38" i="11" s="1"/>
  <c r="Q30" i="11"/>
  <c r="AX112" i="11"/>
  <c r="AW112" i="11"/>
  <c r="AU112" i="11"/>
  <c r="AT112" i="11"/>
  <c r="AR112" i="11"/>
  <c r="AQ112" i="11"/>
  <c r="AO112" i="11"/>
  <c r="AN112" i="11"/>
  <c r="AL112" i="11"/>
  <c r="AK112" i="11"/>
  <c r="AI112" i="11"/>
  <c r="AH112" i="11"/>
  <c r="AF112" i="11"/>
  <c r="AE112" i="11"/>
  <c r="AC112" i="11"/>
  <c r="AB112" i="11"/>
  <c r="Z112" i="11"/>
  <c r="Y112" i="11"/>
  <c r="W112" i="11"/>
  <c r="V112" i="11"/>
  <c r="T112" i="11"/>
  <c r="S112" i="11"/>
  <c r="Q112" i="11"/>
  <c r="P112" i="11"/>
  <c r="AX111" i="11"/>
  <c r="AW111" i="11"/>
  <c r="AU111" i="11"/>
  <c r="AT111" i="11"/>
  <c r="AR111" i="11"/>
  <c r="AQ111" i="11"/>
  <c r="AO111" i="11"/>
  <c r="AN111" i="11"/>
  <c r="AL111" i="11"/>
  <c r="AK111" i="11"/>
  <c r="AI111" i="11"/>
  <c r="AH111" i="11"/>
  <c r="AF111" i="11"/>
  <c r="AE111" i="11"/>
  <c r="AC111" i="11"/>
  <c r="AB111" i="11"/>
  <c r="Z111" i="11"/>
  <c r="Y111" i="11"/>
  <c r="W111" i="11"/>
  <c r="V111" i="11"/>
  <c r="T111" i="11"/>
  <c r="S111" i="11"/>
  <c r="Q111" i="11"/>
  <c r="P111" i="11"/>
  <c r="AX110" i="11"/>
  <c r="AW110" i="11"/>
  <c r="AU110" i="11"/>
  <c r="AT110" i="11"/>
  <c r="AR110" i="11"/>
  <c r="AQ110" i="11"/>
  <c r="AO110" i="11"/>
  <c r="AN110" i="11"/>
  <c r="AL110" i="11"/>
  <c r="AK110" i="11"/>
  <c r="AI110" i="11"/>
  <c r="AH110" i="11"/>
  <c r="AF110" i="11"/>
  <c r="AE110" i="11"/>
  <c r="AC110" i="11"/>
  <c r="AB110" i="11"/>
  <c r="Z110" i="11"/>
  <c r="Y110" i="11"/>
  <c r="W110" i="11"/>
  <c r="V110" i="11"/>
  <c r="T110" i="11"/>
  <c r="S110" i="11"/>
  <c r="Q110" i="11"/>
  <c r="P110" i="11"/>
  <c r="AX94" i="11"/>
  <c r="AW94" i="11"/>
  <c r="AU94" i="11"/>
  <c r="AT94" i="11"/>
  <c r="AR94" i="11"/>
  <c r="AQ94" i="11"/>
  <c r="AO94" i="11"/>
  <c r="AN94" i="11"/>
  <c r="AL94" i="11"/>
  <c r="AK94" i="11"/>
  <c r="AI94" i="11"/>
  <c r="AH94" i="11"/>
  <c r="AF94" i="11"/>
  <c r="AE94" i="11"/>
  <c r="AC94" i="11"/>
  <c r="AB94" i="11"/>
  <c r="Z94" i="11"/>
  <c r="Y94" i="11"/>
  <c r="W94" i="11"/>
  <c r="V94" i="11"/>
  <c r="T94" i="11"/>
  <c r="S94" i="11"/>
  <c r="Q94" i="11"/>
  <c r="P94" i="11"/>
  <c r="BB82" i="11"/>
  <c r="BA82" i="11"/>
  <c r="AZ82" i="11"/>
  <c r="BB81" i="11"/>
  <c r="BA81" i="11"/>
  <c r="AZ81" i="11"/>
  <c r="BB80" i="11"/>
  <c r="BA80" i="11"/>
  <c r="AZ80" i="11"/>
  <c r="BB42" i="11"/>
  <c r="BA42" i="11"/>
  <c r="AZ42" i="11"/>
  <c r="BB41" i="11"/>
  <c r="BA41" i="11"/>
  <c r="AZ41" i="11"/>
  <c r="T32" i="11"/>
  <c r="S32" i="11"/>
  <c r="Q32" i="11"/>
  <c r="T31" i="11"/>
  <c r="Q31" i="11"/>
  <c r="T30" i="11"/>
  <c r="T40" i="11" s="1"/>
  <c r="S29" i="11"/>
  <c r="S39" i="11" s="1"/>
  <c r="Q29" i="11"/>
  <c r="T27" i="11"/>
  <c r="S27" i="11"/>
  <c r="S37" i="11" s="1"/>
  <c r="Q27" i="11"/>
  <c r="T26" i="11"/>
  <c r="S26" i="11"/>
  <c r="Q26" i="11"/>
  <c r="S25" i="11"/>
  <c r="S35" i="11" s="1"/>
  <c r="Q25" i="11"/>
  <c r="AX112" i="10"/>
  <c r="AW112" i="10"/>
  <c r="AU112" i="10"/>
  <c r="AT112" i="10"/>
  <c r="AR112" i="10"/>
  <c r="AQ112" i="10"/>
  <c r="AO112" i="10"/>
  <c r="AN112" i="10"/>
  <c r="AL112" i="10"/>
  <c r="AK112" i="10"/>
  <c r="AI112" i="10"/>
  <c r="AH112" i="10"/>
  <c r="AF112" i="10"/>
  <c r="AE112" i="10"/>
  <c r="AC112" i="10"/>
  <c r="AB112" i="10"/>
  <c r="Z112" i="10"/>
  <c r="Y112" i="10"/>
  <c r="W112" i="10"/>
  <c r="V112" i="10"/>
  <c r="T112" i="10"/>
  <c r="S112" i="10"/>
  <c r="Q112" i="10"/>
  <c r="P112" i="10"/>
  <c r="AX111" i="10"/>
  <c r="AW111" i="10"/>
  <c r="AU111" i="10"/>
  <c r="AT111" i="10"/>
  <c r="AR111" i="10"/>
  <c r="AQ111" i="10"/>
  <c r="AO111" i="10"/>
  <c r="AN111" i="10"/>
  <c r="AL111" i="10"/>
  <c r="AK111" i="10"/>
  <c r="AI111" i="10"/>
  <c r="AH111" i="10"/>
  <c r="AF111" i="10"/>
  <c r="AE111" i="10"/>
  <c r="AC111" i="10"/>
  <c r="AB111" i="10"/>
  <c r="Z111" i="10"/>
  <c r="Y111" i="10"/>
  <c r="W111" i="10"/>
  <c r="V111" i="10"/>
  <c r="T111" i="10"/>
  <c r="S111" i="10"/>
  <c r="Q111" i="10"/>
  <c r="P111" i="10"/>
  <c r="AX110" i="10"/>
  <c r="AW110" i="10"/>
  <c r="AU110" i="10"/>
  <c r="AT110" i="10"/>
  <c r="AR110" i="10"/>
  <c r="AQ110" i="10"/>
  <c r="AO110" i="10"/>
  <c r="AN110" i="10"/>
  <c r="AL110" i="10"/>
  <c r="AK110" i="10"/>
  <c r="AI110" i="10"/>
  <c r="AH110" i="10"/>
  <c r="AF110" i="10"/>
  <c r="AE110" i="10"/>
  <c r="AC110" i="10"/>
  <c r="AB110" i="10"/>
  <c r="Z110" i="10"/>
  <c r="Y110" i="10"/>
  <c r="W110" i="10"/>
  <c r="V110" i="10"/>
  <c r="T110" i="10"/>
  <c r="S110" i="10"/>
  <c r="Q110" i="10"/>
  <c r="P110" i="10"/>
  <c r="AX94" i="10"/>
  <c r="AW94" i="10"/>
  <c r="AU94" i="10"/>
  <c r="AT94" i="10"/>
  <c r="AR94" i="10"/>
  <c r="AQ94" i="10"/>
  <c r="AO94" i="10"/>
  <c r="AN94" i="10"/>
  <c r="AL94" i="10"/>
  <c r="AK94" i="10"/>
  <c r="AI94" i="10"/>
  <c r="AH94" i="10"/>
  <c r="AF94" i="10"/>
  <c r="AE94" i="10"/>
  <c r="AC94" i="10"/>
  <c r="AB94" i="10"/>
  <c r="Z94" i="10"/>
  <c r="Y94" i="10"/>
  <c r="W94" i="10"/>
  <c r="V94" i="10"/>
  <c r="T94" i="10"/>
  <c r="S94" i="10"/>
  <c r="Q94" i="10"/>
  <c r="P94" i="10"/>
  <c r="BB82" i="10"/>
  <c r="BA82" i="10"/>
  <c r="AZ82" i="10"/>
  <c r="BB81" i="10"/>
  <c r="BA81" i="10"/>
  <c r="AZ81" i="10"/>
  <c r="BB80" i="10"/>
  <c r="BA80" i="10"/>
  <c r="AZ80" i="10"/>
  <c r="BB42" i="10"/>
  <c r="BA42" i="10"/>
  <c r="AZ42" i="10"/>
  <c r="BB41" i="10"/>
  <c r="BA41" i="10"/>
  <c r="AZ41" i="10"/>
  <c r="AO2" i="10"/>
  <c r="AC2" i="10"/>
  <c r="BB82" i="9"/>
  <c r="BA82" i="9"/>
  <c r="AZ82" i="9"/>
  <c r="BB81" i="9"/>
  <c r="BA81" i="9"/>
  <c r="AZ81" i="9"/>
  <c r="BB80" i="9"/>
  <c r="BA80" i="9"/>
  <c r="AZ80" i="9"/>
  <c r="BB42" i="9"/>
  <c r="BA42" i="9"/>
  <c r="AZ42" i="9"/>
  <c r="BB41" i="9"/>
  <c r="BA41" i="9"/>
  <c r="AZ41" i="9"/>
  <c r="AX112" i="9"/>
  <c r="AW112" i="9"/>
  <c r="AU112" i="9"/>
  <c r="AT112" i="9"/>
  <c r="AR112" i="9"/>
  <c r="AQ112" i="9"/>
  <c r="AO112" i="9"/>
  <c r="AN112" i="9"/>
  <c r="AX111" i="9"/>
  <c r="AW111" i="9"/>
  <c r="AU111" i="9"/>
  <c r="AT111" i="9"/>
  <c r="AR111" i="9"/>
  <c r="AQ111" i="9"/>
  <c r="AO111" i="9"/>
  <c r="AN111" i="9"/>
  <c r="AX110" i="9"/>
  <c r="AW110" i="9"/>
  <c r="AU110" i="9"/>
  <c r="AT110" i="9"/>
  <c r="AR110" i="9"/>
  <c r="AQ110" i="9"/>
  <c r="AO110" i="9"/>
  <c r="AN110" i="9"/>
  <c r="AX94" i="9"/>
  <c r="AW94" i="9"/>
  <c r="AU94" i="9"/>
  <c r="AT94" i="9"/>
  <c r="AR94" i="9"/>
  <c r="AQ94" i="9"/>
  <c r="AO94" i="9"/>
  <c r="AN94" i="9"/>
  <c r="AY32" i="9"/>
  <c r="AX32" i="9"/>
  <c r="AW32" i="9"/>
  <c r="AV32" i="9"/>
  <c r="AU32" i="9"/>
  <c r="AT32" i="9"/>
  <c r="AS32" i="9"/>
  <c r="AR32" i="9"/>
  <c r="AQ32" i="9"/>
  <c r="AP32" i="9"/>
  <c r="AO32" i="9"/>
  <c r="AN32" i="9"/>
  <c r="AY31" i="9"/>
  <c r="AX31" i="9"/>
  <c r="AW31" i="9"/>
  <c r="AV31" i="9"/>
  <c r="AU31" i="9"/>
  <c r="AT31" i="9"/>
  <c r="AS31" i="9"/>
  <c r="AR31" i="9"/>
  <c r="AQ31" i="9"/>
  <c r="AP31" i="9"/>
  <c r="AO31" i="9"/>
  <c r="AN31" i="9"/>
  <c r="AY30" i="9"/>
  <c r="AX30" i="9"/>
  <c r="AW30" i="9"/>
  <c r="AV30" i="9"/>
  <c r="AU30" i="9"/>
  <c r="AT30" i="9"/>
  <c r="AS30" i="9"/>
  <c r="AR30" i="9"/>
  <c r="AQ30" i="9"/>
  <c r="AP30" i="9"/>
  <c r="AO30" i="9"/>
  <c r="AN30" i="9"/>
  <c r="AY29" i="9"/>
  <c r="AX29" i="9"/>
  <c r="AW29" i="9"/>
  <c r="AV29" i="9"/>
  <c r="AU29" i="9"/>
  <c r="AT29" i="9"/>
  <c r="AS29" i="9"/>
  <c r="AR29" i="9"/>
  <c r="AQ29" i="9"/>
  <c r="AP29" i="9"/>
  <c r="AO29" i="9"/>
  <c r="AN29" i="9"/>
  <c r="AY28" i="9"/>
  <c r="AX28" i="9"/>
  <c r="AW28" i="9"/>
  <c r="AV28" i="9"/>
  <c r="AU28" i="9"/>
  <c r="AT28" i="9"/>
  <c r="AS28" i="9"/>
  <c r="AR28" i="9"/>
  <c r="AR38" i="9" s="1"/>
  <c r="AQ28" i="9"/>
  <c r="AP28" i="9"/>
  <c r="AO28" i="9"/>
  <c r="AN28" i="9"/>
  <c r="AY27" i="9"/>
  <c r="AX27" i="9"/>
  <c r="AW27" i="9"/>
  <c r="AV27" i="9"/>
  <c r="AV37" i="9" s="1"/>
  <c r="AU27" i="9"/>
  <c r="AT27" i="9"/>
  <c r="AS27" i="9"/>
  <c r="AR27" i="9"/>
  <c r="AQ27" i="9"/>
  <c r="AP27" i="9"/>
  <c r="AO27" i="9"/>
  <c r="AN27" i="9"/>
  <c r="AN37" i="9" s="1"/>
  <c r="AY26" i="9"/>
  <c r="AX26" i="9"/>
  <c r="AX24" i="9" s="1"/>
  <c r="AW26" i="9"/>
  <c r="AV26" i="9"/>
  <c r="AU26" i="9"/>
  <c r="AT26" i="9"/>
  <c r="AS26" i="9"/>
  <c r="AR26" i="9"/>
  <c r="AR36" i="9" s="1"/>
  <c r="AQ26" i="9"/>
  <c r="AP26" i="9"/>
  <c r="AO26" i="9"/>
  <c r="AN26" i="9"/>
  <c r="AY25" i="9"/>
  <c r="AY24" i="9" s="1"/>
  <c r="AX25" i="9"/>
  <c r="AW25" i="9"/>
  <c r="AV25" i="9"/>
  <c r="AV35" i="9" s="1"/>
  <c r="AU25" i="9"/>
  <c r="AT25" i="9"/>
  <c r="AS25" i="9"/>
  <c r="AR25" i="9"/>
  <c r="AQ25" i="9"/>
  <c r="AQ24" i="9" s="1"/>
  <c r="AP25" i="9"/>
  <c r="AO25" i="9"/>
  <c r="AN25" i="9"/>
  <c r="AV24" i="9"/>
  <c r="AL112" i="9"/>
  <c r="AK112" i="9"/>
  <c r="AI112" i="9"/>
  <c r="AH112" i="9"/>
  <c r="AF112" i="9"/>
  <c r="AE112" i="9"/>
  <c r="AC112" i="9"/>
  <c r="AB112" i="9"/>
  <c r="AL111" i="9"/>
  <c r="AK111" i="9"/>
  <c r="AI111" i="9"/>
  <c r="AH111" i="9"/>
  <c r="AF111" i="9"/>
  <c r="AE111" i="9"/>
  <c r="AC111" i="9"/>
  <c r="AB111" i="9"/>
  <c r="AL110" i="9"/>
  <c r="AK110" i="9"/>
  <c r="AI110" i="9"/>
  <c r="AH110" i="9"/>
  <c r="AF110" i="9"/>
  <c r="AE110" i="9"/>
  <c r="AC110" i="9"/>
  <c r="AB110" i="9"/>
  <c r="AL94" i="9"/>
  <c r="AK94" i="9"/>
  <c r="AI94" i="9"/>
  <c r="AH94" i="9"/>
  <c r="AF94" i="9"/>
  <c r="AE94" i="9"/>
  <c r="AC94" i="9"/>
  <c r="AB94" i="9"/>
  <c r="AM32" i="9"/>
  <c r="AL32" i="9"/>
  <c r="AK32" i="9"/>
  <c r="AJ32" i="9"/>
  <c r="AI32" i="9"/>
  <c r="AH32" i="9"/>
  <c r="AG32" i="9"/>
  <c r="AF32" i="9"/>
  <c r="AE32" i="9"/>
  <c r="AD32" i="9"/>
  <c r="AC32" i="9"/>
  <c r="AB32" i="9"/>
  <c r="AM31" i="9"/>
  <c r="AL31" i="9"/>
  <c r="AK31" i="9"/>
  <c r="AJ31" i="9"/>
  <c r="AI31" i="9"/>
  <c r="AH31" i="9"/>
  <c r="AG31" i="9"/>
  <c r="AF31" i="9"/>
  <c r="AE31" i="9"/>
  <c r="AD31" i="9"/>
  <c r="AC31" i="9"/>
  <c r="AB31" i="9"/>
  <c r="AM30" i="9"/>
  <c r="AL30" i="9"/>
  <c r="AK30" i="9"/>
  <c r="AJ30" i="9"/>
  <c r="AI30" i="9"/>
  <c r="AH30" i="9"/>
  <c r="AG30" i="9"/>
  <c r="AG40" i="9" s="1"/>
  <c r="AF30" i="9"/>
  <c r="AE30" i="9"/>
  <c r="AD30" i="9"/>
  <c r="AC30" i="9"/>
  <c r="AB30" i="9"/>
  <c r="AM29" i="9"/>
  <c r="AL29" i="9"/>
  <c r="AK29" i="9"/>
  <c r="AK39" i="9" s="1"/>
  <c r="AJ29" i="9"/>
  <c r="AI29" i="9"/>
  <c r="AH29" i="9"/>
  <c r="AG29" i="9"/>
  <c r="AF29" i="9"/>
  <c r="AE29" i="9"/>
  <c r="AD29" i="9"/>
  <c r="AC29" i="9"/>
  <c r="AB29" i="9"/>
  <c r="AM28" i="9"/>
  <c r="AL28" i="9"/>
  <c r="AK28" i="9"/>
  <c r="AJ28" i="9"/>
  <c r="AI28" i="9"/>
  <c r="AH28" i="9"/>
  <c r="AG28" i="9"/>
  <c r="AF28" i="9"/>
  <c r="AE28" i="9"/>
  <c r="AD28" i="9"/>
  <c r="AC28" i="9"/>
  <c r="AB28" i="9"/>
  <c r="AM27" i="9"/>
  <c r="AL27" i="9"/>
  <c r="AK27" i="9"/>
  <c r="AJ27" i="9"/>
  <c r="AI27" i="9"/>
  <c r="AH27" i="9"/>
  <c r="AG27" i="9"/>
  <c r="AF27" i="9"/>
  <c r="AE27" i="9"/>
  <c r="AD27" i="9"/>
  <c r="AC27" i="9"/>
  <c r="AB27" i="9"/>
  <c r="AM26" i="9"/>
  <c r="AL26" i="9"/>
  <c r="AK26" i="9"/>
  <c r="AJ26" i="9"/>
  <c r="AI26" i="9"/>
  <c r="AH26" i="9"/>
  <c r="AG26" i="9"/>
  <c r="AF26" i="9"/>
  <c r="AE26" i="9"/>
  <c r="AD26" i="9"/>
  <c r="AC26" i="9"/>
  <c r="AB26" i="9"/>
  <c r="AM25" i="9"/>
  <c r="AM24" i="9" s="1"/>
  <c r="AL25" i="9"/>
  <c r="AK25" i="9"/>
  <c r="AK35" i="9" s="1"/>
  <c r="AJ25" i="9"/>
  <c r="AI25" i="9"/>
  <c r="AH25" i="9"/>
  <c r="AG25" i="9"/>
  <c r="AF25" i="9"/>
  <c r="AE25" i="9"/>
  <c r="AE24" i="9" s="1"/>
  <c r="AD25" i="9"/>
  <c r="AC25" i="9"/>
  <c r="AC35" i="9" s="1"/>
  <c r="AB25" i="9"/>
  <c r="Z112" i="9"/>
  <c r="Y112" i="9"/>
  <c r="W112" i="9"/>
  <c r="V112" i="9"/>
  <c r="T112" i="9"/>
  <c r="S112" i="9"/>
  <c r="Q112" i="9"/>
  <c r="P112" i="9"/>
  <c r="Z111" i="9"/>
  <c r="Y111" i="9"/>
  <c r="W111" i="9"/>
  <c r="V111" i="9"/>
  <c r="T111" i="9"/>
  <c r="S111" i="9"/>
  <c r="Q111" i="9"/>
  <c r="P111" i="9"/>
  <c r="Z110" i="9"/>
  <c r="Y110" i="9"/>
  <c r="W110" i="9"/>
  <c r="V110" i="9"/>
  <c r="T110" i="9"/>
  <c r="S110" i="9"/>
  <c r="Q110" i="9"/>
  <c r="P110" i="9"/>
  <c r="Z94" i="9"/>
  <c r="Y94" i="9"/>
  <c r="W94" i="9"/>
  <c r="V94" i="9"/>
  <c r="T94" i="9"/>
  <c r="S94" i="9"/>
  <c r="Q94" i="9"/>
  <c r="P94" i="9"/>
  <c r="AA32" i="9"/>
  <c r="Z32" i="9"/>
  <c r="Y32" i="9"/>
  <c r="X32" i="9"/>
  <c r="W32" i="9"/>
  <c r="V32" i="9"/>
  <c r="U32" i="9"/>
  <c r="T32" i="9"/>
  <c r="S32" i="9"/>
  <c r="R32" i="9"/>
  <c r="Q32" i="9"/>
  <c r="P32" i="9"/>
  <c r="AA31" i="9"/>
  <c r="Z31" i="9"/>
  <c r="Y31" i="9"/>
  <c r="X31" i="9"/>
  <c r="W31" i="9"/>
  <c r="V31" i="9"/>
  <c r="U31" i="9"/>
  <c r="T31" i="9"/>
  <c r="S31" i="9"/>
  <c r="R31" i="9"/>
  <c r="Q31" i="9"/>
  <c r="P31" i="9"/>
  <c r="AA30" i="9"/>
  <c r="Z30" i="9"/>
  <c r="Y30" i="9"/>
  <c r="X30" i="9"/>
  <c r="W30" i="9"/>
  <c r="V30" i="9"/>
  <c r="V40" i="9" s="1"/>
  <c r="U30" i="9"/>
  <c r="T30" i="9"/>
  <c r="S30" i="9"/>
  <c r="R30" i="9"/>
  <c r="Q30" i="9"/>
  <c r="P30" i="9"/>
  <c r="AA29" i="9"/>
  <c r="Z29" i="9"/>
  <c r="Z39" i="9" s="1"/>
  <c r="Y29" i="9"/>
  <c r="X29" i="9"/>
  <c r="W29" i="9"/>
  <c r="V29" i="9"/>
  <c r="U29" i="9"/>
  <c r="T29" i="9"/>
  <c r="S29" i="9"/>
  <c r="R29" i="9"/>
  <c r="Q29" i="9"/>
  <c r="P29" i="9"/>
  <c r="AA28" i="9"/>
  <c r="Z28" i="9"/>
  <c r="Y28" i="9"/>
  <c r="X28" i="9"/>
  <c r="W28" i="9"/>
  <c r="V28" i="9"/>
  <c r="U28" i="9"/>
  <c r="T28" i="9"/>
  <c r="S28" i="9"/>
  <c r="R28" i="9"/>
  <c r="Q28" i="9"/>
  <c r="P28" i="9"/>
  <c r="AA27" i="9"/>
  <c r="Z27" i="9"/>
  <c r="Y27" i="9"/>
  <c r="X27" i="9"/>
  <c r="W27" i="9"/>
  <c r="V27" i="9"/>
  <c r="U27" i="9"/>
  <c r="T27" i="9"/>
  <c r="S27" i="9"/>
  <c r="R27" i="9"/>
  <c r="R37" i="9" s="1"/>
  <c r="Q27" i="9"/>
  <c r="P27" i="9"/>
  <c r="AA26" i="9"/>
  <c r="Z26" i="9"/>
  <c r="Y26" i="9"/>
  <c r="X26" i="9"/>
  <c r="W26" i="9"/>
  <c r="V26" i="9"/>
  <c r="V36" i="9" s="1"/>
  <c r="U26" i="9"/>
  <c r="T26" i="9"/>
  <c r="S26" i="9"/>
  <c r="R26" i="9"/>
  <c r="Q26" i="9"/>
  <c r="P26" i="9"/>
  <c r="P24" i="9" s="1"/>
  <c r="AA25" i="9"/>
  <c r="Z25" i="9"/>
  <c r="Z35" i="9" s="1"/>
  <c r="Y25" i="9"/>
  <c r="Y24" i="9" s="1"/>
  <c r="X25" i="9"/>
  <c r="W25" i="9"/>
  <c r="V25" i="9"/>
  <c r="U25" i="9"/>
  <c r="T25" i="9"/>
  <c r="T24" i="9" s="1"/>
  <c r="S25" i="9"/>
  <c r="R25" i="9"/>
  <c r="Q25" i="9"/>
  <c r="Q24" i="9" s="1"/>
  <c r="P25" i="9"/>
  <c r="P35" i="9" s="1"/>
  <c r="S24" i="9"/>
  <c r="AZ15" i="9"/>
  <c r="BA15" i="9"/>
  <c r="BB15" i="9"/>
  <c r="AZ16" i="9"/>
  <c r="BA16" i="9"/>
  <c r="BB16" i="9"/>
  <c r="AZ17" i="9"/>
  <c r="BA17" i="9"/>
  <c r="BB17" i="9"/>
  <c r="AZ18" i="9"/>
  <c r="BA18" i="9"/>
  <c r="BB18" i="9"/>
  <c r="AZ19" i="9"/>
  <c r="BA19" i="9"/>
  <c r="BB19" i="9"/>
  <c r="AZ20" i="9"/>
  <c r="BA20" i="9"/>
  <c r="BB20" i="9"/>
  <c r="AZ21" i="9"/>
  <c r="BA21" i="9"/>
  <c r="BB21" i="9"/>
  <c r="AZ22" i="9"/>
  <c r="BA22" i="9"/>
  <c r="BB22" i="9"/>
  <c r="BB14" i="9"/>
  <c r="AY14" i="9"/>
  <c r="AX14" i="9"/>
  <c r="AW14" i="9"/>
  <c r="AV14" i="9"/>
  <c r="AU14" i="9"/>
  <c r="AT14" i="9"/>
  <c r="AS14" i="9"/>
  <c r="AR14" i="9"/>
  <c r="AQ14" i="9"/>
  <c r="AP14" i="9"/>
  <c r="AO14" i="9"/>
  <c r="AN14" i="9"/>
  <c r="AM14" i="9"/>
  <c r="AL14" i="9"/>
  <c r="AK14" i="9"/>
  <c r="AJ14" i="9"/>
  <c r="AI14" i="9"/>
  <c r="AH14" i="9"/>
  <c r="AG14" i="9"/>
  <c r="AF14" i="9"/>
  <c r="AE14" i="9"/>
  <c r="AD14" i="9"/>
  <c r="AC14" i="9"/>
  <c r="BA14" i="9" s="1"/>
  <c r="AB14" i="9"/>
  <c r="AA14" i="9"/>
  <c r="Z14" i="9"/>
  <c r="Y14" i="9"/>
  <c r="X14" i="9"/>
  <c r="W14" i="9"/>
  <c r="V14" i="9"/>
  <c r="U14" i="9"/>
  <c r="T14" i="9"/>
  <c r="S14" i="9"/>
  <c r="R14" i="9"/>
  <c r="Q14" i="9"/>
  <c r="P14" i="9"/>
  <c r="AZ14" i="9" s="1"/>
  <c r="AZ3" i="9"/>
  <c r="BA3" i="9"/>
  <c r="BB3" i="9"/>
  <c r="AZ4" i="9"/>
  <c r="BA4" i="9"/>
  <c r="BB4" i="9"/>
  <c r="AU24" i="9" l="1"/>
  <c r="AH24" i="9"/>
  <c r="AZ3" i="11"/>
  <c r="AZ3" i="10"/>
  <c r="BB26" i="9"/>
  <c r="BA3" i="11"/>
  <c r="BA3" i="10"/>
  <c r="BA26" i="9"/>
  <c r="BB28" i="9"/>
  <c r="AZ29" i="9"/>
  <c r="AZ31" i="9"/>
  <c r="BA28" i="9"/>
  <c r="AW24" i="9"/>
  <c r="BB4" i="11"/>
  <c r="BB4" i="10"/>
  <c r="BA4" i="11"/>
  <c r="BA4" i="10"/>
  <c r="BB25" i="9"/>
  <c r="BB31" i="9"/>
  <c r="AZ4" i="11"/>
  <c r="AZ4" i="10"/>
  <c r="BA29" i="9"/>
  <c r="BB3" i="11"/>
  <c r="BB3" i="10"/>
  <c r="AN24" i="9"/>
  <c r="AF6" i="9"/>
  <c r="AE6" i="11"/>
  <c r="AE6" i="10"/>
  <c r="AE6" i="1"/>
  <c r="AP5" i="11"/>
  <c r="AP2" i="11" s="1"/>
  <c r="AP5" i="1"/>
  <c r="AD6" i="11"/>
  <c r="AD2" i="11" s="1"/>
  <c r="AP6" i="11"/>
  <c r="AP6" i="1"/>
  <c r="AQ5" i="9"/>
  <c r="AD5" i="1"/>
  <c r="AD2" i="1" s="1"/>
  <c r="AD5" i="10"/>
  <c r="AE5" i="9"/>
  <c r="AQ6" i="9"/>
  <c r="AD6" i="10"/>
  <c r="AD2" i="10" s="1"/>
  <c r="AO2" i="1"/>
  <c r="AP6" i="10"/>
  <c r="AP5" i="10"/>
  <c r="AP2" i="1"/>
  <c r="AC2" i="11"/>
  <c r="AO2" i="11"/>
  <c r="BB3" i="1"/>
  <c r="R31" i="11"/>
  <c r="P29" i="11"/>
  <c r="P26" i="11"/>
  <c r="P25" i="11"/>
  <c r="R30" i="11"/>
  <c r="R40" i="11" s="1"/>
  <c r="P28" i="11"/>
  <c r="P32" i="11"/>
  <c r="R27" i="11"/>
  <c r="R37" i="11" s="1"/>
  <c r="R32" i="11"/>
  <c r="P30" i="11"/>
  <c r="P40" i="11" s="1"/>
  <c r="AP2" i="10"/>
  <c r="T25" i="11"/>
  <c r="T35" i="11" s="1"/>
  <c r="S14" i="11"/>
  <c r="T14" i="11"/>
  <c r="Q14" i="11"/>
  <c r="Q28" i="11"/>
  <c r="Q38" i="11" s="1"/>
  <c r="T38" i="11"/>
  <c r="Q35" i="11"/>
  <c r="R36" i="11"/>
  <c r="T37" i="11"/>
  <c r="T36" i="11"/>
  <c r="P38" i="11"/>
  <c r="S40" i="11"/>
  <c r="S38" i="11"/>
  <c r="S24" i="11"/>
  <c r="P39" i="11"/>
  <c r="Q40" i="11"/>
  <c r="T39" i="11"/>
  <c r="Q39" i="11"/>
  <c r="Q36" i="11"/>
  <c r="S36" i="11"/>
  <c r="Q37" i="11"/>
  <c r="T37" i="9"/>
  <c r="AF24" i="9"/>
  <c r="AG36" i="9"/>
  <c r="AN39" i="9"/>
  <c r="Z37" i="9"/>
  <c r="AC37" i="9"/>
  <c r="AV39" i="9"/>
  <c r="AZ32" i="9"/>
  <c r="Z24" i="9"/>
  <c r="AA24" i="9"/>
  <c r="V38" i="9"/>
  <c r="AI24" i="9"/>
  <c r="AC24" i="9"/>
  <c r="AK37" i="9"/>
  <c r="AO24" i="9"/>
  <c r="AN35" i="9"/>
  <c r="AR40" i="9"/>
  <c r="AZ27" i="9"/>
  <c r="BB29" i="9"/>
  <c r="BA32" i="9"/>
  <c r="AZ26" i="9"/>
  <c r="X24" i="9"/>
  <c r="R35" i="9"/>
  <c r="R39" i="9"/>
  <c r="AL24" i="9"/>
  <c r="AG38" i="9"/>
  <c r="AP24" i="9"/>
  <c r="BA27" i="9"/>
  <c r="AZ30" i="9"/>
  <c r="BB32" i="9"/>
  <c r="X35" i="9"/>
  <c r="AC39" i="9"/>
  <c r="AZ25" i="9"/>
  <c r="BB27" i="9"/>
  <c r="BA30" i="9"/>
  <c r="BA25" i="9"/>
  <c r="AZ28" i="9"/>
  <c r="BB30" i="9"/>
  <c r="BA31" i="9"/>
  <c r="R24" i="9"/>
  <c r="AD24" i="9"/>
  <c r="AF35" i="9"/>
  <c r="AO35" i="9"/>
  <c r="AW35" i="9"/>
  <c r="AS36" i="9"/>
  <c r="AO37" i="9"/>
  <c r="AW37" i="9"/>
  <c r="AS38" i="9"/>
  <c r="AO39" i="9"/>
  <c r="AW39" i="9"/>
  <c r="AS40" i="9"/>
  <c r="AP35" i="9"/>
  <c r="AX35" i="9"/>
  <c r="AT36" i="9"/>
  <c r="AP37" i="9"/>
  <c r="AX37" i="9"/>
  <c r="AT38" i="9"/>
  <c r="AP39" i="9"/>
  <c r="AX39" i="9"/>
  <c r="AT40" i="9"/>
  <c r="AQ35" i="9"/>
  <c r="AY35" i="9"/>
  <c r="AU36" i="9"/>
  <c r="AQ37" i="9"/>
  <c r="AY37" i="9"/>
  <c r="AU38" i="9"/>
  <c r="AQ39" i="9"/>
  <c r="AY39" i="9"/>
  <c r="AU40" i="9"/>
  <c r="AR24" i="9"/>
  <c r="AR35" i="9"/>
  <c r="AN36" i="9"/>
  <c r="AV36" i="9"/>
  <c r="AR37" i="9"/>
  <c r="AN38" i="9"/>
  <c r="AV38" i="9"/>
  <c r="AR39" i="9"/>
  <c r="AN40" i="9"/>
  <c r="AV40" i="9"/>
  <c r="AS24" i="9"/>
  <c r="AS35" i="9"/>
  <c r="AO36" i="9"/>
  <c r="AW36" i="9"/>
  <c r="AS37" i="9"/>
  <c r="AO38" i="9"/>
  <c r="AW38" i="9"/>
  <c r="AS39" i="9"/>
  <c r="AO40" i="9"/>
  <c r="AW40" i="9"/>
  <c r="AT24" i="9"/>
  <c r="AT35" i="9"/>
  <c r="AP36" i="9"/>
  <c r="AX36" i="9"/>
  <c r="AT37" i="9"/>
  <c r="AP38" i="9"/>
  <c r="AX38" i="9"/>
  <c r="AT39" i="9"/>
  <c r="AP40" i="9"/>
  <c r="AX40" i="9"/>
  <c r="AU35" i="9"/>
  <c r="AQ36" i="9"/>
  <c r="AY36" i="9"/>
  <c r="AU37" i="9"/>
  <c r="AQ38" i="9"/>
  <c r="AY38" i="9"/>
  <c r="AU39" i="9"/>
  <c r="AQ40" i="9"/>
  <c r="AY40" i="9"/>
  <c r="AG35" i="9"/>
  <c r="AG24" i="9"/>
  <c r="AK38" i="9"/>
  <c r="AK36" i="9"/>
  <c r="AK24" i="9"/>
  <c r="AC38" i="9"/>
  <c r="AG37" i="9"/>
  <c r="AC40" i="9"/>
  <c r="AK40" i="9"/>
  <c r="AC36" i="9"/>
  <c r="AG39" i="9"/>
  <c r="AB24" i="9"/>
  <c r="AJ24" i="9"/>
  <c r="AB35" i="9"/>
  <c r="AJ35" i="9"/>
  <c r="AF36" i="9"/>
  <c r="AB37" i="9"/>
  <c r="AJ37" i="9"/>
  <c r="AF38" i="9"/>
  <c r="AB39" i="9"/>
  <c r="AJ39" i="9"/>
  <c r="AF40" i="9"/>
  <c r="AD35" i="9"/>
  <c r="AL35" i="9"/>
  <c r="AH36" i="9"/>
  <c r="AD37" i="9"/>
  <c r="AL37" i="9"/>
  <c r="AH38" i="9"/>
  <c r="AD39" i="9"/>
  <c r="AL39" i="9"/>
  <c r="AH40" i="9"/>
  <c r="AE35" i="9"/>
  <c r="AM35" i="9"/>
  <c r="AI36" i="9"/>
  <c r="AE37" i="9"/>
  <c r="AM37" i="9"/>
  <c r="AI38" i="9"/>
  <c r="AE39" i="9"/>
  <c r="AM39" i="9"/>
  <c r="AI40" i="9"/>
  <c r="AB36" i="9"/>
  <c r="AJ36" i="9"/>
  <c r="AF37" i="9"/>
  <c r="AB38" i="9"/>
  <c r="AJ38" i="9"/>
  <c r="AF39" i="9"/>
  <c r="AB40" i="9"/>
  <c r="AJ40" i="9"/>
  <c r="AH35" i="9"/>
  <c r="AD36" i="9"/>
  <c r="AL36" i="9"/>
  <c r="AH37" i="9"/>
  <c r="AD38" i="9"/>
  <c r="AL38" i="9"/>
  <c r="AH39" i="9"/>
  <c r="AD40" i="9"/>
  <c r="AL40" i="9"/>
  <c r="AI35" i="9"/>
  <c r="AE36" i="9"/>
  <c r="AM36" i="9"/>
  <c r="AI37" i="9"/>
  <c r="AE38" i="9"/>
  <c r="AM38" i="9"/>
  <c r="AI39" i="9"/>
  <c r="AE40" i="9"/>
  <c r="AM40" i="9"/>
  <c r="T40" i="9"/>
  <c r="X36" i="9"/>
  <c r="P37" i="9"/>
  <c r="X38" i="9"/>
  <c r="V24" i="9"/>
  <c r="V35" i="9"/>
  <c r="R36" i="9"/>
  <c r="Z36" i="9"/>
  <c r="V37" i="9"/>
  <c r="R38" i="9"/>
  <c r="Z38" i="9"/>
  <c r="V39" i="9"/>
  <c r="R40" i="9"/>
  <c r="Z40" i="9"/>
  <c r="T35" i="9"/>
  <c r="P39" i="9"/>
  <c r="X40" i="9"/>
  <c r="T39" i="9"/>
  <c r="P36" i="9"/>
  <c r="X39" i="9"/>
  <c r="T36" i="9"/>
  <c r="P38" i="9"/>
  <c r="X37" i="9"/>
  <c r="T38" i="9"/>
  <c r="P40" i="9"/>
  <c r="Q35" i="9"/>
  <c r="Y35" i="9"/>
  <c r="U36" i="9"/>
  <c r="Q37" i="9"/>
  <c r="Y37" i="9"/>
  <c r="U38" i="9"/>
  <c r="Q39" i="9"/>
  <c r="Y39" i="9"/>
  <c r="U40" i="9"/>
  <c r="S35" i="9"/>
  <c r="AA35" i="9"/>
  <c r="W36" i="9"/>
  <c r="S37" i="9"/>
  <c r="AA37" i="9"/>
  <c r="W38" i="9"/>
  <c r="S39" i="9"/>
  <c r="AA39" i="9"/>
  <c r="W40" i="9"/>
  <c r="U24" i="9"/>
  <c r="U35" i="9"/>
  <c r="Q36" i="9"/>
  <c r="Y36" i="9"/>
  <c r="U37" i="9"/>
  <c r="Q38" i="9"/>
  <c r="Y38" i="9"/>
  <c r="U39" i="9"/>
  <c r="Q40" i="9"/>
  <c r="Y40" i="9"/>
  <c r="W24" i="9"/>
  <c r="W35" i="9"/>
  <c r="S36" i="9"/>
  <c r="AA36" i="9"/>
  <c r="W37" i="9"/>
  <c r="S38" i="9"/>
  <c r="AA38" i="9"/>
  <c r="W39" i="9"/>
  <c r="S40" i="9"/>
  <c r="AA40" i="9"/>
  <c r="AC34" i="9" l="1"/>
  <c r="AZ35" i="9"/>
  <c r="P36" i="11"/>
  <c r="BB37" i="9"/>
  <c r="Z34" i="9"/>
  <c r="AG6" i="9"/>
  <c r="AF6" i="11"/>
  <c r="AF6" i="10"/>
  <c r="AF6" i="1"/>
  <c r="AR6" i="9"/>
  <c r="AQ6" i="10"/>
  <c r="AQ6" i="11"/>
  <c r="AQ6" i="1"/>
  <c r="AE5" i="1"/>
  <c r="AE2" i="1" s="1"/>
  <c r="AF5" i="9"/>
  <c r="AE5" i="10"/>
  <c r="AE2" i="10" s="1"/>
  <c r="AE5" i="11"/>
  <c r="AE2" i="11" s="1"/>
  <c r="AQ5" i="10"/>
  <c r="AQ5" i="11"/>
  <c r="AQ5" i="1"/>
  <c r="AR5" i="9"/>
  <c r="T34" i="11"/>
  <c r="T24" i="11"/>
  <c r="P35" i="11"/>
  <c r="P31" i="11"/>
  <c r="P14" i="11"/>
  <c r="R25" i="11"/>
  <c r="R14" i="11"/>
  <c r="Q24" i="11"/>
  <c r="S34" i="11"/>
  <c r="Q34" i="11"/>
  <c r="BA37" i="9"/>
  <c r="AN34" i="9"/>
  <c r="BB38" i="9"/>
  <c r="AZ38" i="9"/>
  <c r="BA38" i="9"/>
  <c r="AZ40" i="9"/>
  <c r="AF34" i="9"/>
  <c r="BB24" i="9"/>
  <c r="BB35" i="9"/>
  <c r="BA35" i="9"/>
  <c r="AV34" i="9"/>
  <c r="BB39" i="9"/>
  <c r="BA36" i="9"/>
  <c r="AK34" i="9"/>
  <c r="BB36" i="9"/>
  <c r="AZ39" i="9"/>
  <c r="AZ24" i="9"/>
  <c r="X34" i="9"/>
  <c r="R34" i="9"/>
  <c r="P34" i="9"/>
  <c r="AZ37" i="9"/>
  <c r="BA39" i="9"/>
  <c r="BA24" i="9"/>
  <c r="AZ36" i="9"/>
  <c r="BA40" i="9"/>
  <c r="BB40" i="9"/>
  <c r="AP34" i="9"/>
  <c r="AW34" i="9"/>
  <c r="AY34" i="9"/>
  <c r="AO34" i="9"/>
  <c r="AX34" i="9"/>
  <c r="AS34" i="9"/>
  <c r="AR34" i="9"/>
  <c r="AQ34" i="9"/>
  <c r="AT34" i="9"/>
  <c r="AU34" i="9"/>
  <c r="AJ34" i="9"/>
  <c r="AH34" i="9"/>
  <c r="AB34" i="9"/>
  <c r="AM34" i="9"/>
  <c r="AE34" i="9"/>
  <c r="AI34" i="9"/>
  <c r="AD34" i="9"/>
  <c r="AG34" i="9"/>
  <c r="AL34" i="9"/>
  <c r="AA34" i="9"/>
  <c r="S34" i="9"/>
  <c r="T34" i="9"/>
  <c r="W34" i="9"/>
  <c r="Y34" i="9"/>
  <c r="U34" i="9"/>
  <c r="Q34" i="9"/>
  <c r="V34" i="9"/>
  <c r="AR5" i="1" l="1"/>
  <c r="AR5" i="10"/>
  <c r="AR5" i="11"/>
  <c r="AS5" i="9"/>
  <c r="AQ2" i="1"/>
  <c r="AQ2" i="11"/>
  <c r="AQ2" i="10"/>
  <c r="AS6" i="9"/>
  <c r="AR6" i="1"/>
  <c r="AR6" i="10"/>
  <c r="AR6" i="11"/>
  <c r="AH6" i="9"/>
  <c r="AG6" i="11"/>
  <c r="AG6" i="10"/>
  <c r="AG6" i="1"/>
  <c r="AG5" i="9"/>
  <c r="AF5" i="11"/>
  <c r="AF2" i="11" s="1"/>
  <c r="AF5" i="1"/>
  <c r="AF2" i="1" s="1"/>
  <c r="AF5" i="10"/>
  <c r="AF2" i="10" s="1"/>
  <c r="R35" i="11"/>
  <c r="AZ34" i="9"/>
  <c r="BB34" i="9"/>
  <c r="BA34" i="9"/>
  <c r="AH5" i="9" l="1"/>
  <c r="AG5" i="10"/>
  <c r="AG2" i="10" s="1"/>
  <c r="AG5" i="11"/>
  <c r="AG2" i="11" s="1"/>
  <c r="AG5" i="1"/>
  <c r="AG2" i="1" s="1"/>
  <c r="AI6" i="9"/>
  <c r="AH6" i="11"/>
  <c r="AH6" i="1"/>
  <c r="AH6" i="10"/>
  <c r="AT5" i="9"/>
  <c r="AS5" i="1"/>
  <c r="AS5" i="10"/>
  <c r="AS5" i="11"/>
  <c r="AT6" i="9"/>
  <c r="AS6" i="1"/>
  <c r="AS6" i="11"/>
  <c r="AS6" i="10"/>
  <c r="AR2" i="11"/>
  <c r="AR2" i="10"/>
  <c r="AR2" i="1"/>
  <c r="AU6" i="9" l="1"/>
  <c r="AT6" i="1"/>
  <c r="AT6" i="10"/>
  <c r="AT6" i="11"/>
  <c r="AJ6" i="9"/>
  <c r="AI6" i="10"/>
  <c r="AI6" i="1"/>
  <c r="AI6" i="11"/>
  <c r="AS2" i="11"/>
  <c r="AS2" i="10"/>
  <c r="AS2" i="1"/>
  <c r="AU5" i="9"/>
  <c r="AT5" i="1"/>
  <c r="AT2" i="1" s="1"/>
  <c r="AT5" i="10"/>
  <c r="AT5" i="11"/>
  <c r="AT2" i="11" s="1"/>
  <c r="AI5" i="9"/>
  <c r="AH5" i="11"/>
  <c r="AH2" i="11" s="1"/>
  <c r="AH5" i="1"/>
  <c r="AH2" i="1" s="1"/>
  <c r="AH5" i="10"/>
  <c r="AV5" i="9" l="1"/>
  <c r="AU5" i="1"/>
  <c r="AU5" i="10"/>
  <c r="AU5" i="11"/>
  <c r="AU2" i="11" s="1"/>
  <c r="AT2" i="10"/>
  <c r="AH2" i="10"/>
  <c r="AV6" i="9"/>
  <c r="AU6" i="11"/>
  <c r="AU6" i="10"/>
  <c r="AU6" i="1"/>
  <c r="AK6" i="9"/>
  <c r="AJ6" i="1"/>
  <c r="AJ6" i="11"/>
  <c r="AJ6" i="10"/>
  <c r="AJ5" i="9"/>
  <c r="AI5" i="10"/>
  <c r="AI2" i="10" s="1"/>
  <c r="AI5" i="11"/>
  <c r="AI2" i="11" s="1"/>
  <c r="AI5" i="1"/>
  <c r="AI2" i="1" s="1"/>
  <c r="AL6" i="9" l="1"/>
  <c r="AK6" i="1"/>
  <c r="AK6" i="11"/>
  <c r="AK6" i="10"/>
  <c r="AU2" i="10"/>
  <c r="AU2" i="1"/>
  <c r="AK5" i="9"/>
  <c r="AJ5" i="1"/>
  <c r="AJ2" i="1" s="1"/>
  <c r="AJ5" i="10"/>
  <c r="AJ2" i="10" s="1"/>
  <c r="AJ5" i="11"/>
  <c r="AJ2" i="11" s="1"/>
  <c r="AW6" i="9"/>
  <c r="AV6" i="11"/>
  <c r="AV6" i="10"/>
  <c r="AV6" i="1"/>
  <c r="AW5" i="9"/>
  <c r="AV5" i="11"/>
  <c r="AV2" i="11" s="1"/>
  <c r="AV5" i="1"/>
  <c r="AV5" i="10"/>
  <c r="AX5" i="9" l="1"/>
  <c r="AW5" i="1"/>
  <c r="AW5" i="10"/>
  <c r="AW5" i="11"/>
  <c r="AL5" i="9"/>
  <c r="AK5" i="1"/>
  <c r="AK2" i="1" s="1"/>
  <c r="AK5" i="10"/>
  <c r="AK2" i="10" s="1"/>
  <c r="AK5" i="11"/>
  <c r="AK2" i="11" s="1"/>
  <c r="AX6" i="9"/>
  <c r="AW6" i="11"/>
  <c r="AW6" i="10"/>
  <c r="AW6" i="1"/>
  <c r="AV2" i="10"/>
  <c r="AV2" i="1"/>
  <c r="AM6" i="9"/>
  <c r="AL6" i="1"/>
  <c r="AL6" i="11"/>
  <c r="AL6" i="10"/>
  <c r="AW2" i="11" l="1"/>
  <c r="AW2" i="10"/>
  <c r="AM5" i="9"/>
  <c r="AL5" i="1"/>
  <c r="AL2" i="1" s="1"/>
  <c r="AL5" i="10"/>
  <c r="AL5" i="11"/>
  <c r="AL2" i="11" s="1"/>
  <c r="AY6" i="9"/>
  <c r="AX6" i="11"/>
  <c r="AX6" i="1"/>
  <c r="AX6" i="10"/>
  <c r="AW2" i="1"/>
  <c r="AM6" i="11"/>
  <c r="AM6" i="10"/>
  <c r="AM6" i="1"/>
  <c r="BA6" i="1" s="1"/>
  <c r="D5" i="15" s="1"/>
  <c r="AN6" i="9"/>
  <c r="BA6" i="9"/>
  <c r="AY5" i="9"/>
  <c r="AX5" i="11"/>
  <c r="AX5" i="1"/>
  <c r="AX2" i="1" s="1"/>
  <c r="AX5" i="10"/>
  <c r="AN6" i="11" l="1"/>
  <c r="AN6" i="10"/>
  <c r="AN6" i="1"/>
  <c r="BB6" i="9"/>
  <c r="AY6" i="1"/>
  <c r="BB6" i="1" s="1"/>
  <c r="E5" i="15" s="1"/>
  <c r="AY6" i="11"/>
  <c r="AY6" i="10"/>
  <c r="BA6" i="11"/>
  <c r="BA6" i="10"/>
  <c r="AM5" i="1"/>
  <c r="AM5" i="11"/>
  <c r="AM2" i="11" s="1"/>
  <c r="BA2" i="11" s="1"/>
  <c r="AM5" i="10"/>
  <c r="AM2" i="10" s="1"/>
  <c r="BA2" i="10" s="1"/>
  <c r="BA5" i="9"/>
  <c r="AN5" i="9"/>
  <c r="AX2" i="10"/>
  <c r="AX2" i="11"/>
  <c r="AL2" i="10"/>
  <c r="BB5" i="9"/>
  <c r="AY5" i="10"/>
  <c r="AY5" i="11"/>
  <c r="AY2" i="11" s="1"/>
  <c r="BB2" i="11" s="1"/>
  <c r="AY5" i="1"/>
  <c r="BB5" i="10" l="1"/>
  <c r="BB5" i="11"/>
  <c r="BB5" i="1"/>
  <c r="E4" i="15" s="1"/>
  <c r="AY2" i="1"/>
  <c r="BB2" i="1" s="1"/>
  <c r="E2" i="15" s="1"/>
  <c r="AY2" i="10"/>
  <c r="BB2" i="10" s="1"/>
  <c r="BB6" i="11"/>
  <c r="BB6" i="10"/>
  <c r="AN5" i="11"/>
  <c r="AN2" i="11" s="1"/>
  <c r="AN5" i="1"/>
  <c r="AN2" i="1" s="1"/>
  <c r="AN5" i="10"/>
  <c r="AN2" i="10" s="1"/>
  <c r="BA5" i="1"/>
  <c r="D4" i="15" s="1"/>
  <c r="AM2" i="1"/>
  <c r="BA2" i="1" s="1"/>
  <c r="D2" i="15" s="1"/>
  <c r="BA5" i="10"/>
  <c r="BA5" i="11"/>
  <c r="AY2" i="9" l="1"/>
  <c r="BB2" i="9" s="1"/>
  <c r="AX2" i="9"/>
  <c r="AW2" i="9"/>
  <c r="AV2" i="9"/>
  <c r="AU2" i="9"/>
  <c r="AT2" i="9"/>
  <c r="AS2" i="9"/>
  <c r="AR2" i="9"/>
  <c r="AQ2" i="9"/>
  <c r="AP2" i="9"/>
  <c r="AO2" i="9"/>
  <c r="AN2" i="9"/>
  <c r="AM2" i="9"/>
  <c r="BA2" i="9" s="1"/>
  <c r="AL2" i="9"/>
  <c r="AK2" i="9"/>
  <c r="AJ2" i="9"/>
  <c r="AI2" i="9"/>
  <c r="AH2" i="9"/>
  <c r="AG2" i="9"/>
  <c r="AF2" i="9"/>
  <c r="AE2" i="9"/>
  <c r="AD2" i="9"/>
  <c r="AC2" i="9"/>
  <c r="C2" i="1" l="1"/>
  <c r="D3" i="7"/>
  <c r="F3" i="7" s="1"/>
  <c r="C16" i="1"/>
  <c r="D16" i="1"/>
  <c r="E16" i="1"/>
  <c r="F16" i="1"/>
  <c r="G16" i="1"/>
  <c r="H16" i="1"/>
  <c r="I16" i="1"/>
  <c r="J16" i="1"/>
  <c r="K16" i="1"/>
  <c r="L16" i="1"/>
  <c r="M16" i="1"/>
  <c r="N16" i="1"/>
  <c r="D18" i="1"/>
  <c r="E18" i="1"/>
  <c r="F18" i="1"/>
  <c r="G18" i="1"/>
  <c r="H18" i="1"/>
  <c r="I18" i="1"/>
  <c r="J18" i="1"/>
  <c r="K18" i="1"/>
  <c r="L18" i="1"/>
  <c r="M18" i="1"/>
  <c r="N18" i="1"/>
  <c r="D19" i="1"/>
  <c r="E19" i="1"/>
  <c r="F19" i="1"/>
  <c r="G19" i="1"/>
  <c r="H19" i="1"/>
  <c r="I19" i="1"/>
  <c r="J19" i="1"/>
  <c r="K19" i="1"/>
  <c r="L19" i="1"/>
  <c r="M19" i="1"/>
  <c r="N19" i="1"/>
  <c r="D20" i="1"/>
  <c r="E20" i="1"/>
  <c r="F20" i="1"/>
  <c r="G20" i="1"/>
  <c r="H20" i="1"/>
  <c r="I20" i="1"/>
  <c r="J20" i="1"/>
  <c r="K20" i="1"/>
  <c r="L20" i="1"/>
  <c r="M20" i="1"/>
  <c r="N20" i="1"/>
  <c r="D21" i="1"/>
  <c r="E21" i="1"/>
  <c r="F21" i="1"/>
  <c r="G21" i="1"/>
  <c r="H21" i="1"/>
  <c r="I21" i="1"/>
  <c r="J21" i="1"/>
  <c r="K21" i="1"/>
  <c r="L21" i="1"/>
  <c r="M21" i="1"/>
  <c r="N21" i="1"/>
  <c r="D22" i="1"/>
  <c r="E22" i="1"/>
  <c r="F22" i="1"/>
  <c r="G22" i="1"/>
  <c r="H22" i="1"/>
  <c r="I22" i="1"/>
  <c r="J22" i="1"/>
  <c r="K22" i="1"/>
  <c r="L22" i="1"/>
  <c r="M22" i="1"/>
  <c r="N22" i="1"/>
  <c r="D15" i="1"/>
  <c r="E15" i="1"/>
  <c r="F15" i="1"/>
  <c r="G15" i="1"/>
  <c r="H15" i="1"/>
  <c r="I15" i="1"/>
  <c r="J15" i="1"/>
  <c r="K15" i="1"/>
  <c r="L15" i="1"/>
  <c r="M15" i="1"/>
  <c r="N15" i="1"/>
  <c r="M112" i="11"/>
  <c r="L112" i="11"/>
  <c r="J112" i="11"/>
  <c r="I112" i="11"/>
  <c r="G112" i="11"/>
  <c r="F112" i="11"/>
  <c r="D112" i="11"/>
  <c r="C112" i="11"/>
  <c r="M111" i="11"/>
  <c r="L111" i="11"/>
  <c r="J111" i="11"/>
  <c r="I111" i="11"/>
  <c r="G111" i="11"/>
  <c r="F111" i="11"/>
  <c r="D111" i="11"/>
  <c r="C111" i="11"/>
  <c r="M110" i="11"/>
  <c r="L110" i="11"/>
  <c r="J110" i="11"/>
  <c r="I110" i="11"/>
  <c r="G110" i="11"/>
  <c r="F110" i="11"/>
  <c r="D110" i="11"/>
  <c r="C110" i="11"/>
  <c r="M94" i="11"/>
  <c r="L94" i="11"/>
  <c r="J94" i="11"/>
  <c r="I94" i="11"/>
  <c r="G94" i="11"/>
  <c r="F94" i="11"/>
  <c r="D94" i="11"/>
  <c r="C94" i="11"/>
  <c r="O42" i="11"/>
  <c r="O41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C10" i="14" s="1"/>
  <c r="N31" i="11"/>
  <c r="M31" i="11"/>
  <c r="L31" i="11"/>
  <c r="K31" i="11"/>
  <c r="J31" i="11"/>
  <c r="I31" i="11"/>
  <c r="H31" i="11"/>
  <c r="G31" i="11"/>
  <c r="F31" i="11"/>
  <c r="E31" i="11"/>
  <c r="D31" i="11"/>
  <c r="C31" i="11"/>
  <c r="C9" i="14" s="1"/>
  <c r="N30" i="11"/>
  <c r="M30" i="11"/>
  <c r="L30" i="11"/>
  <c r="L40" i="11" s="1"/>
  <c r="K30" i="11"/>
  <c r="J30" i="11"/>
  <c r="I30" i="11"/>
  <c r="H30" i="11"/>
  <c r="G30" i="11"/>
  <c r="G40" i="11" s="1"/>
  <c r="F30" i="11"/>
  <c r="E30" i="11"/>
  <c r="D30" i="11"/>
  <c r="C30" i="11"/>
  <c r="C8" i="14" s="1"/>
  <c r="N29" i="11"/>
  <c r="N39" i="11" s="1"/>
  <c r="M29" i="11"/>
  <c r="L29" i="11"/>
  <c r="L39" i="11" s="1"/>
  <c r="K29" i="11"/>
  <c r="J29" i="11"/>
  <c r="I29" i="11"/>
  <c r="H29" i="11"/>
  <c r="G29" i="11"/>
  <c r="F29" i="11"/>
  <c r="F39" i="11" s="1"/>
  <c r="E29" i="11"/>
  <c r="D29" i="11"/>
  <c r="D39" i="11" s="1"/>
  <c r="C29" i="11"/>
  <c r="C39" i="11" s="1"/>
  <c r="N28" i="11"/>
  <c r="M28" i="11"/>
  <c r="M38" i="11" s="1"/>
  <c r="L28" i="11"/>
  <c r="L38" i="11" s="1"/>
  <c r="K28" i="11"/>
  <c r="J28" i="11"/>
  <c r="I28" i="11"/>
  <c r="H28" i="11"/>
  <c r="G28" i="11"/>
  <c r="F28" i="11"/>
  <c r="E28" i="11"/>
  <c r="D28" i="11"/>
  <c r="C28" i="11"/>
  <c r="C38" i="11" s="1"/>
  <c r="N27" i="11"/>
  <c r="N37" i="11" s="1"/>
  <c r="M27" i="11"/>
  <c r="L27" i="11"/>
  <c r="K27" i="11"/>
  <c r="K37" i="11" s="1"/>
  <c r="J27" i="11"/>
  <c r="I27" i="11"/>
  <c r="H27" i="11"/>
  <c r="G27" i="11"/>
  <c r="F27" i="11"/>
  <c r="E27" i="11"/>
  <c r="D27" i="11"/>
  <c r="C27" i="11"/>
  <c r="C37" i="11" s="1"/>
  <c r="N26" i="11"/>
  <c r="M26" i="11"/>
  <c r="L26" i="11"/>
  <c r="K26" i="11"/>
  <c r="J26" i="11"/>
  <c r="J36" i="11" s="1"/>
  <c r="I26" i="11"/>
  <c r="H26" i="11"/>
  <c r="G26" i="11"/>
  <c r="G36" i="11" s="1"/>
  <c r="F26" i="11"/>
  <c r="F36" i="11" s="1"/>
  <c r="E26" i="11"/>
  <c r="E36" i="11" s="1"/>
  <c r="D26" i="11"/>
  <c r="C26" i="11"/>
  <c r="C36" i="11" s="1"/>
  <c r="N25" i="11"/>
  <c r="M25" i="11"/>
  <c r="L25" i="11"/>
  <c r="K25" i="11"/>
  <c r="J25" i="11"/>
  <c r="I25" i="11"/>
  <c r="H25" i="11"/>
  <c r="G25" i="11"/>
  <c r="G35" i="11" s="1"/>
  <c r="F25" i="11"/>
  <c r="E25" i="11"/>
  <c r="E35" i="11" s="1"/>
  <c r="D25" i="11"/>
  <c r="C25" i="11"/>
  <c r="C3" i="14" s="1"/>
  <c r="C13" i="14" s="1"/>
  <c r="O22" i="11"/>
  <c r="O21" i="11"/>
  <c r="O20" i="11"/>
  <c r="O19" i="11"/>
  <c r="O18" i="11"/>
  <c r="O17" i="11"/>
  <c r="O16" i="11"/>
  <c r="O15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C2" i="11"/>
  <c r="M112" i="10"/>
  <c r="L112" i="10"/>
  <c r="J112" i="10"/>
  <c r="I112" i="10"/>
  <c r="G112" i="10"/>
  <c r="F112" i="10"/>
  <c r="D112" i="10"/>
  <c r="C112" i="10"/>
  <c r="M111" i="10"/>
  <c r="L111" i="10"/>
  <c r="J111" i="10"/>
  <c r="I111" i="10"/>
  <c r="G111" i="10"/>
  <c r="F111" i="10"/>
  <c r="D111" i="10"/>
  <c r="C111" i="10"/>
  <c r="M110" i="10"/>
  <c r="L110" i="10"/>
  <c r="J110" i="10"/>
  <c r="I110" i="10"/>
  <c r="G110" i="10"/>
  <c r="F110" i="10"/>
  <c r="D110" i="10"/>
  <c r="C110" i="10"/>
  <c r="M94" i="10"/>
  <c r="L94" i="10"/>
  <c r="J94" i="10"/>
  <c r="I94" i="10"/>
  <c r="G94" i="10"/>
  <c r="F94" i="10"/>
  <c r="D94" i="10"/>
  <c r="C94" i="10"/>
  <c r="O42" i="10"/>
  <c r="O41" i="10"/>
  <c r="N32" i="10"/>
  <c r="M32" i="10"/>
  <c r="L32" i="10"/>
  <c r="K32" i="10"/>
  <c r="J32" i="10"/>
  <c r="I32" i="10"/>
  <c r="H32" i="10"/>
  <c r="G32" i="10"/>
  <c r="F32" i="10"/>
  <c r="E32" i="10"/>
  <c r="D32" i="10"/>
  <c r="N31" i="10"/>
  <c r="M31" i="10"/>
  <c r="L31" i="10"/>
  <c r="K31" i="10"/>
  <c r="J31" i="10"/>
  <c r="I31" i="10"/>
  <c r="H31" i="10"/>
  <c r="G31" i="10"/>
  <c r="F31" i="10"/>
  <c r="E31" i="10"/>
  <c r="D31" i="10"/>
  <c r="N30" i="10"/>
  <c r="M30" i="10"/>
  <c r="L30" i="10"/>
  <c r="K30" i="10"/>
  <c r="K40" i="10" s="1"/>
  <c r="J30" i="10"/>
  <c r="I30" i="10"/>
  <c r="H30" i="10"/>
  <c r="G30" i="10"/>
  <c r="F30" i="10"/>
  <c r="E30" i="10"/>
  <c r="E40" i="10" s="1"/>
  <c r="D30" i="10"/>
  <c r="N29" i="10"/>
  <c r="M29" i="10"/>
  <c r="L29" i="10"/>
  <c r="L39" i="10" s="1"/>
  <c r="K29" i="10"/>
  <c r="J29" i="10"/>
  <c r="I29" i="10"/>
  <c r="H29" i="10"/>
  <c r="G29" i="10"/>
  <c r="G39" i="10" s="1"/>
  <c r="F29" i="10"/>
  <c r="E29" i="10"/>
  <c r="D29" i="10"/>
  <c r="D39" i="10" s="1"/>
  <c r="N28" i="10"/>
  <c r="M28" i="10"/>
  <c r="L28" i="10"/>
  <c r="L38" i="10" s="1"/>
  <c r="K28" i="10"/>
  <c r="K38" i="10" s="1"/>
  <c r="J28" i="10"/>
  <c r="I28" i="10"/>
  <c r="H28" i="10"/>
  <c r="G28" i="10"/>
  <c r="F28" i="10"/>
  <c r="F38" i="10" s="1"/>
  <c r="E28" i="10"/>
  <c r="D28" i="10"/>
  <c r="N27" i="10"/>
  <c r="M27" i="10"/>
  <c r="L27" i="10"/>
  <c r="K27" i="10"/>
  <c r="J27" i="10"/>
  <c r="J37" i="10" s="1"/>
  <c r="I27" i="10"/>
  <c r="H27" i="10"/>
  <c r="G27" i="10"/>
  <c r="F27" i="10"/>
  <c r="E27" i="10"/>
  <c r="D27" i="10"/>
  <c r="D37" i="10" s="1"/>
  <c r="N26" i="10"/>
  <c r="N36" i="10" s="1"/>
  <c r="M26" i="10"/>
  <c r="L26" i="10"/>
  <c r="K26" i="10"/>
  <c r="J26" i="10"/>
  <c r="J36" i="10" s="1"/>
  <c r="I26" i="10"/>
  <c r="H26" i="10"/>
  <c r="H36" i="10" s="1"/>
  <c r="G26" i="10"/>
  <c r="F26" i="10"/>
  <c r="F36" i="10" s="1"/>
  <c r="E26" i="10"/>
  <c r="D26" i="10"/>
  <c r="C26" i="10"/>
  <c r="C4" i="13" s="1"/>
  <c r="N25" i="10"/>
  <c r="M25" i="10"/>
  <c r="L25" i="10"/>
  <c r="K25" i="10"/>
  <c r="K35" i="10" s="1"/>
  <c r="J25" i="10"/>
  <c r="I25" i="10"/>
  <c r="H25" i="10"/>
  <c r="G25" i="10"/>
  <c r="F25" i="10"/>
  <c r="F35" i="10" s="1"/>
  <c r="E25" i="10"/>
  <c r="D25" i="10"/>
  <c r="N14" i="10"/>
  <c r="M14" i="10"/>
  <c r="L14" i="10"/>
  <c r="K14" i="10"/>
  <c r="J14" i="10"/>
  <c r="I14" i="10"/>
  <c r="H14" i="10"/>
  <c r="G14" i="10"/>
  <c r="F14" i="10"/>
  <c r="E14" i="10"/>
  <c r="O14" i="10" s="1"/>
  <c r="D14" i="10"/>
  <c r="C2" i="10"/>
  <c r="N14" i="9"/>
  <c r="M14" i="9"/>
  <c r="L14" i="9"/>
  <c r="K14" i="9"/>
  <c r="J14" i="9"/>
  <c r="I14" i="9"/>
  <c r="H14" i="9"/>
  <c r="G14" i="9"/>
  <c r="F14" i="9"/>
  <c r="E14" i="9"/>
  <c r="D14" i="9"/>
  <c r="C14" i="9"/>
  <c r="H6" i="9"/>
  <c r="M112" i="9"/>
  <c r="L112" i="9"/>
  <c r="J112" i="9"/>
  <c r="I112" i="9"/>
  <c r="G112" i="9"/>
  <c r="F112" i="9"/>
  <c r="D112" i="9"/>
  <c r="C112" i="9"/>
  <c r="M111" i="9"/>
  <c r="L111" i="9"/>
  <c r="J111" i="9"/>
  <c r="I111" i="9"/>
  <c r="G111" i="9"/>
  <c r="F111" i="9"/>
  <c r="D111" i="9"/>
  <c r="C111" i="9"/>
  <c r="M110" i="9"/>
  <c r="L110" i="9"/>
  <c r="J110" i="9"/>
  <c r="I110" i="9"/>
  <c r="G110" i="9"/>
  <c r="F110" i="9"/>
  <c r="D110" i="9"/>
  <c r="C110" i="9"/>
  <c r="M94" i="9"/>
  <c r="L94" i="9"/>
  <c r="J94" i="9"/>
  <c r="I94" i="9"/>
  <c r="G94" i="9"/>
  <c r="F94" i="9"/>
  <c r="D94" i="9"/>
  <c r="C94" i="9"/>
  <c r="O42" i="9"/>
  <c r="O41" i="9"/>
  <c r="G32" i="9"/>
  <c r="F32" i="9"/>
  <c r="E32" i="9"/>
  <c r="D32" i="9"/>
  <c r="N29" i="9"/>
  <c r="M29" i="9"/>
  <c r="L29" i="9"/>
  <c r="K29" i="9"/>
  <c r="K39" i="9" s="1"/>
  <c r="J29" i="9"/>
  <c r="I29" i="9"/>
  <c r="H29" i="9"/>
  <c r="G28" i="9"/>
  <c r="F28" i="9"/>
  <c r="E28" i="9"/>
  <c r="D26" i="9"/>
  <c r="D36" i="9" s="1"/>
  <c r="C32" i="9"/>
  <c r="C10" i="12" s="1"/>
  <c r="I6" i="9"/>
  <c r="E5" i="9"/>
  <c r="D4" i="9"/>
  <c r="D3" i="9"/>
  <c r="C2" i="9"/>
  <c r="P7" i="8"/>
  <c r="O7" i="8"/>
  <c r="P6" i="8"/>
  <c r="O6" i="8"/>
  <c r="M7" i="8"/>
  <c r="L7" i="8"/>
  <c r="M6" i="8"/>
  <c r="L6" i="8"/>
  <c r="J7" i="8"/>
  <c r="I7" i="8"/>
  <c r="J6" i="8"/>
  <c r="I6" i="8"/>
  <c r="G7" i="8"/>
  <c r="F7" i="8"/>
  <c r="G6" i="8"/>
  <c r="F6" i="8"/>
  <c r="P4" i="8"/>
  <c r="O4" i="8"/>
  <c r="P3" i="8"/>
  <c r="O3" i="8"/>
  <c r="M4" i="8"/>
  <c r="L4" i="8"/>
  <c r="M3" i="8"/>
  <c r="L3" i="8"/>
  <c r="J4" i="8"/>
  <c r="I4" i="8"/>
  <c r="J3" i="8"/>
  <c r="I3" i="8"/>
  <c r="G4" i="8"/>
  <c r="F4" i="8"/>
  <c r="G3" i="8"/>
  <c r="F3" i="8"/>
  <c r="O5" i="8"/>
  <c r="P5" i="8"/>
  <c r="N5" i="8"/>
  <c r="L5" i="8"/>
  <c r="M5" i="8"/>
  <c r="K5" i="8"/>
  <c r="I5" i="8"/>
  <c r="J5" i="8"/>
  <c r="H5" i="8"/>
  <c r="F5" i="8"/>
  <c r="G5" i="8"/>
  <c r="E5" i="8"/>
  <c r="C110" i="1"/>
  <c r="D110" i="1"/>
  <c r="F110" i="1"/>
  <c r="G110" i="1"/>
  <c r="I110" i="1"/>
  <c r="J110" i="1"/>
  <c r="L110" i="1"/>
  <c r="M110" i="1"/>
  <c r="C111" i="1"/>
  <c r="D111" i="1"/>
  <c r="F111" i="1"/>
  <c r="G111" i="1"/>
  <c r="I111" i="1"/>
  <c r="J111" i="1"/>
  <c r="L111" i="1"/>
  <c r="M111" i="1"/>
  <c r="C112" i="1"/>
  <c r="D112" i="1"/>
  <c r="F112" i="1"/>
  <c r="G112" i="1"/>
  <c r="I112" i="1"/>
  <c r="J112" i="1"/>
  <c r="L112" i="1"/>
  <c r="M112" i="1"/>
  <c r="D15" i="8"/>
  <c r="C15" i="8"/>
  <c r="B15" i="8"/>
  <c r="D19" i="8"/>
  <c r="C19" i="8"/>
  <c r="B19" i="8"/>
  <c r="D16" i="8"/>
  <c r="C16" i="8"/>
  <c r="B16" i="8"/>
  <c r="D5" i="8"/>
  <c r="C5" i="8"/>
  <c r="B5" i="8"/>
  <c r="F5" i="9" l="1"/>
  <c r="E5" i="1"/>
  <c r="E5" i="11"/>
  <c r="J6" i="9"/>
  <c r="I6" i="11"/>
  <c r="I6" i="1"/>
  <c r="E4" i="9"/>
  <c r="D4" i="1"/>
  <c r="D4" i="11"/>
  <c r="D4" i="10"/>
  <c r="H6" i="11"/>
  <c r="H6" i="1"/>
  <c r="D2" i="9"/>
  <c r="D3" i="1"/>
  <c r="D3" i="10"/>
  <c r="D3" i="11"/>
  <c r="D2" i="11" s="1"/>
  <c r="D2" i="1"/>
  <c r="K14" i="1"/>
  <c r="F14" i="1"/>
  <c r="C20" i="12"/>
  <c r="D10" i="12" s="1"/>
  <c r="D20" i="12" s="1"/>
  <c r="C52" i="9"/>
  <c r="C14" i="13"/>
  <c r="C46" i="10"/>
  <c r="C29" i="14"/>
  <c r="C51" i="11"/>
  <c r="C18" i="14"/>
  <c r="C50" i="11"/>
  <c r="C28" i="14"/>
  <c r="C20" i="14"/>
  <c r="C52" i="11"/>
  <c r="C4" i="14"/>
  <c r="C5" i="14"/>
  <c r="C25" i="14" s="1"/>
  <c r="C6" i="14"/>
  <c r="C16" i="14" s="1"/>
  <c r="C7" i="14"/>
  <c r="C17" i="14" s="1"/>
  <c r="C45" i="11"/>
  <c r="D3" i="14"/>
  <c r="C23" i="14"/>
  <c r="C19" i="14"/>
  <c r="C30" i="14"/>
  <c r="C24" i="13"/>
  <c r="C30" i="12"/>
  <c r="J14" i="1"/>
  <c r="I14" i="1"/>
  <c r="E14" i="1"/>
  <c r="G14" i="1"/>
  <c r="L14" i="1"/>
  <c r="D14" i="1"/>
  <c r="H14" i="1"/>
  <c r="N14" i="1"/>
  <c r="M14" i="1"/>
  <c r="M37" i="11"/>
  <c r="M24" i="11"/>
  <c r="H35" i="11"/>
  <c r="G24" i="11"/>
  <c r="O14" i="11"/>
  <c r="B18" i="11" s="1"/>
  <c r="F37" i="11"/>
  <c r="F24" i="11"/>
  <c r="N24" i="11"/>
  <c r="I35" i="11"/>
  <c r="D36" i="11"/>
  <c r="L36" i="11"/>
  <c r="G37" i="11"/>
  <c r="O27" i="11"/>
  <c r="J38" i="11"/>
  <c r="E39" i="11"/>
  <c r="M39" i="11"/>
  <c r="H40" i="11"/>
  <c r="O29" i="11"/>
  <c r="J35" i="11"/>
  <c r="E37" i="11"/>
  <c r="N38" i="11"/>
  <c r="D40" i="11"/>
  <c r="I24" i="11"/>
  <c r="O26" i="11"/>
  <c r="H39" i="11"/>
  <c r="C40" i="11"/>
  <c r="K40" i="11"/>
  <c r="K35" i="11"/>
  <c r="H36" i="11"/>
  <c r="D38" i="11"/>
  <c r="F40" i="11"/>
  <c r="H24" i="11"/>
  <c r="J24" i="11"/>
  <c r="O31" i="11"/>
  <c r="L35" i="11"/>
  <c r="H37" i="11"/>
  <c r="E38" i="11"/>
  <c r="I40" i="11"/>
  <c r="C24" i="11"/>
  <c r="K24" i="11"/>
  <c r="F35" i="11"/>
  <c r="N35" i="11"/>
  <c r="I36" i="11"/>
  <c r="D37" i="11"/>
  <c r="L37" i="11"/>
  <c r="G38" i="11"/>
  <c r="O28" i="11"/>
  <c r="J39" i="11"/>
  <c r="E40" i="11"/>
  <c r="M40" i="11"/>
  <c r="C35" i="11"/>
  <c r="M35" i="11"/>
  <c r="K36" i="11"/>
  <c r="I37" i="11"/>
  <c r="F38" i="11"/>
  <c r="G39" i="11"/>
  <c r="J40" i="11"/>
  <c r="D24" i="11"/>
  <c r="L24" i="11"/>
  <c r="O25" i="11"/>
  <c r="D35" i="11"/>
  <c r="M36" i="11"/>
  <c r="J37" i="11"/>
  <c r="H38" i="11"/>
  <c r="I39" i="11"/>
  <c r="O32" i="11"/>
  <c r="E24" i="11"/>
  <c r="I38" i="11"/>
  <c r="O30" i="11"/>
  <c r="N36" i="11"/>
  <c r="K38" i="11"/>
  <c r="K39" i="11"/>
  <c r="N40" i="11"/>
  <c r="N40" i="10"/>
  <c r="O26" i="10"/>
  <c r="M24" i="10"/>
  <c r="K37" i="10"/>
  <c r="M40" i="10"/>
  <c r="G38" i="10"/>
  <c r="G35" i="10"/>
  <c r="H40" i="10"/>
  <c r="E24" i="10"/>
  <c r="J40" i="10"/>
  <c r="I24" i="10"/>
  <c r="D24" i="10"/>
  <c r="L24" i="10"/>
  <c r="J35" i="10"/>
  <c r="E36" i="10"/>
  <c r="M36" i="10"/>
  <c r="I37" i="10"/>
  <c r="K39" i="10"/>
  <c r="G40" i="10"/>
  <c r="F24" i="10"/>
  <c r="N24" i="10"/>
  <c r="D35" i="10"/>
  <c r="L35" i="10"/>
  <c r="G36" i="10"/>
  <c r="L37" i="10"/>
  <c r="H38" i="10"/>
  <c r="M39" i="10"/>
  <c r="I40" i="10"/>
  <c r="G24" i="10"/>
  <c r="E35" i="10"/>
  <c r="M35" i="10"/>
  <c r="M37" i="10"/>
  <c r="I38" i="10"/>
  <c r="E39" i="10"/>
  <c r="N39" i="10"/>
  <c r="H24" i="10"/>
  <c r="N35" i="10"/>
  <c r="I36" i="10"/>
  <c r="E37" i="10"/>
  <c r="N37" i="10"/>
  <c r="J38" i="10"/>
  <c r="F39" i="10"/>
  <c r="L40" i="10"/>
  <c r="E38" i="10"/>
  <c r="M38" i="10"/>
  <c r="H39" i="10"/>
  <c r="F37" i="10"/>
  <c r="D40" i="10"/>
  <c r="J24" i="10"/>
  <c r="H35" i="10"/>
  <c r="C36" i="10"/>
  <c r="K36" i="10"/>
  <c r="G37" i="10"/>
  <c r="I39" i="10"/>
  <c r="K24" i="10"/>
  <c r="I35" i="10"/>
  <c r="D36" i="10"/>
  <c r="L36" i="10"/>
  <c r="H37" i="10"/>
  <c r="D38" i="10"/>
  <c r="N38" i="10"/>
  <c r="J39" i="10"/>
  <c r="F40" i="10"/>
  <c r="G38" i="9"/>
  <c r="J39" i="9"/>
  <c r="L39" i="9"/>
  <c r="C29" i="9"/>
  <c r="C7" i="12" s="1"/>
  <c r="C31" i="9"/>
  <c r="C9" i="12" s="1"/>
  <c r="N39" i="9"/>
  <c r="F38" i="9"/>
  <c r="H39" i="9"/>
  <c r="E38" i="9"/>
  <c r="I39" i="9"/>
  <c r="E3" i="9"/>
  <c r="M39" i="9"/>
  <c r="J6" i="11" l="1"/>
  <c r="J6" i="1"/>
  <c r="K6" i="9"/>
  <c r="D2" i="10"/>
  <c r="E3" i="1"/>
  <c r="E3" i="10"/>
  <c r="E3" i="11"/>
  <c r="F4" i="9"/>
  <c r="E4" i="11"/>
  <c r="E4" i="1"/>
  <c r="G5" i="9"/>
  <c r="F5" i="1"/>
  <c r="F5" i="10"/>
  <c r="F5" i="11"/>
  <c r="R6" i="9"/>
  <c r="D8" i="14"/>
  <c r="D28" i="14" s="1"/>
  <c r="D4" i="13"/>
  <c r="D14" i="13" s="1"/>
  <c r="E2" i="1"/>
  <c r="C19" i="12"/>
  <c r="C39" i="9"/>
  <c r="C14" i="14"/>
  <c r="C46" i="11"/>
  <c r="C17" i="12"/>
  <c r="C2" i="14"/>
  <c r="C22" i="14" s="1"/>
  <c r="D23" i="14"/>
  <c r="D45" i="11"/>
  <c r="C27" i="14"/>
  <c r="C49" i="11"/>
  <c r="D10" i="14"/>
  <c r="D20" i="14" s="1"/>
  <c r="C26" i="14"/>
  <c r="C48" i="11"/>
  <c r="C29" i="12"/>
  <c r="C51" i="9"/>
  <c r="C24" i="14"/>
  <c r="C27" i="12"/>
  <c r="C49" i="9"/>
  <c r="D24" i="13"/>
  <c r="C15" i="14"/>
  <c r="C47" i="11"/>
  <c r="D30" i="12"/>
  <c r="D52" i="9"/>
  <c r="D9" i="14"/>
  <c r="D7" i="14"/>
  <c r="D6" i="14"/>
  <c r="D13" i="14"/>
  <c r="E10" i="12"/>
  <c r="B21" i="11"/>
  <c r="B22" i="11"/>
  <c r="B16" i="11"/>
  <c r="B17" i="11"/>
  <c r="B20" i="11"/>
  <c r="B19" i="11"/>
  <c r="O39" i="11"/>
  <c r="O37" i="11"/>
  <c r="H34" i="11"/>
  <c r="G34" i="11"/>
  <c r="B15" i="11"/>
  <c r="E34" i="11"/>
  <c r="O36" i="11"/>
  <c r="O38" i="11"/>
  <c r="J34" i="11"/>
  <c r="L34" i="11"/>
  <c r="D34" i="11"/>
  <c r="M34" i="11"/>
  <c r="O24" i="11"/>
  <c r="O35" i="11"/>
  <c r="C34" i="11"/>
  <c r="F34" i="11"/>
  <c r="K34" i="11"/>
  <c r="O40" i="11"/>
  <c r="N34" i="11"/>
  <c r="I34" i="11"/>
  <c r="G34" i="10"/>
  <c r="F34" i="10"/>
  <c r="K34" i="10"/>
  <c r="I34" i="10"/>
  <c r="H34" i="10"/>
  <c r="J34" i="10"/>
  <c r="N34" i="10"/>
  <c r="L34" i="10"/>
  <c r="D34" i="10"/>
  <c r="M34" i="10"/>
  <c r="O36" i="10"/>
  <c r="E34" i="10"/>
  <c r="F3" i="9"/>
  <c r="E2" i="9"/>
  <c r="C27" i="9"/>
  <c r="C5" i="12" s="1"/>
  <c r="C28" i="9"/>
  <c r="D25" i="9"/>
  <c r="D28" i="9"/>
  <c r="D30" i="9"/>
  <c r="C30" i="9"/>
  <c r="C8" i="12" s="1"/>
  <c r="C25" i="9"/>
  <c r="C3" i="12" s="1"/>
  <c r="C26" i="9"/>
  <c r="C4" i="12" s="1"/>
  <c r="I94" i="1"/>
  <c r="D94" i="1"/>
  <c r="L94" i="1"/>
  <c r="F94" i="1"/>
  <c r="C94" i="1"/>
  <c r="J94" i="1"/>
  <c r="M94" i="1"/>
  <c r="G94" i="1"/>
  <c r="D18" i="14" l="1"/>
  <c r="D50" i="11"/>
  <c r="D46" i="10"/>
  <c r="F3" i="1"/>
  <c r="F3" i="10"/>
  <c r="F3" i="11"/>
  <c r="R6" i="11"/>
  <c r="R6" i="1"/>
  <c r="R6" i="10"/>
  <c r="H5" i="9"/>
  <c r="G5" i="1"/>
  <c r="G5" i="10"/>
  <c r="G5" i="11"/>
  <c r="G4" i="9"/>
  <c r="F4" i="11"/>
  <c r="F4" i="1"/>
  <c r="F2" i="1" s="1"/>
  <c r="E2" i="11"/>
  <c r="E2" i="10"/>
  <c r="L6" i="9"/>
  <c r="K6" i="1"/>
  <c r="K6" i="11"/>
  <c r="S6" i="9"/>
  <c r="C12" i="14"/>
  <c r="E10" i="14"/>
  <c r="E30" i="14" s="1"/>
  <c r="C15" i="12"/>
  <c r="C47" i="9"/>
  <c r="C25" i="12"/>
  <c r="D27" i="14"/>
  <c r="D49" i="11"/>
  <c r="C6" i="12"/>
  <c r="C2" i="12" s="1"/>
  <c r="D29" i="14"/>
  <c r="D51" i="11"/>
  <c r="D4" i="14"/>
  <c r="C13" i="12"/>
  <c r="C45" i="9"/>
  <c r="C23" i="12"/>
  <c r="C18" i="12"/>
  <c r="C50" i="9"/>
  <c r="C28" i="12"/>
  <c r="D5" i="14"/>
  <c r="C14" i="12"/>
  <c r="C46" i="9"/>
  <c r="C24" i="12"/>
  <c r="D26" i="14"/>
  <c r="D48" i="11"/>
  <c r="E30" i="12"/>
  <c r="E52" i="9"/>
  <c r="D30" i="14"/>
  <c r="D52" i="11"/>
  <c r="E8" i="14"/>
  <c r="D17" i="14"/>
  <c r="E3" i="14"/>
  <c r="D19" i="14"/>
  <c r="D16" i="14"/>
  <c r="E4" i="13"/>
  <c r="E20" i="12"/>
  <c r="O34" i="11"/>
  <c r="D38" i="9"/>
  <c r="C38" i="9"/>
  <c r="C36" i="9"/>
  <c r="D29" i="9"/>
  <c r="D35" i="9"/>
  <c r="C37" i="9"/>
  <c r="C40" i="9"/>
  <c r="D31" i="9"/>
  <c r="D9" i="12" s="1"/>
  <c r="E29" i="9"/>
  <c r="E31" i="9"/>
  <c r="D40" i="9"/>
  <c r="C35" i="9"/>
  <c r="C24" i="9"/>
  <c r="G3" i="9"/>
  <c r="F2" i="9"/>
  <c r="D27" i="9"/>
  <c r="E20" i="14" l="1"/>
  <c r="M6" i="9"/>
  <c r="L6" i="1"/>
  <c r="L6" i="11"/>
  <c r="H4" i="9"/>
  <c r="G4" i="11"/>
  <c r="G4" i="1"/>
  <c r="R29" i="11"/>
  <c r="AY18" i="11"/>
  <c r="AY28" i="11" s="1"/>
  <c r="AY38" i="11" s="1"/>
  <c r="AV16" i="11"/>
  <c r="AV26" i="11" s="1"/>
  <c r="AV36" i="11" s="1"/>
  <c r="AS16" i="11"/>
  <c r="AS26" i="11" s="1"/>
  <c r="AS36" i="11" s="1"/>
  <c r="AP16" i="11"/>
  <c r="AP26" i="11" s="1"/>
  <c r="AP36" i="11" s="1"/>
  <c r="AM16" i="11"/>
  <c r="AM26" i="11" s="1"/>
  <c r="AM36" i="11" s="1"/>
  <c r="AJ16" i="11"/>
  <c r="AJ26" i="11" s="1"/>
  <c r="AJ36" i="11" s="1"/>
  <c r="AG16" i="11"/>
  <c r="AG26" i="11" s="1"/>
  <c r="AG36" i="11" s="1"/>
  <c r="AD16" i="11"/>
  <c r="AD26" i="11" s="1"/>
  <c r="AD36" i="11" s="1"/>
  <c r="AY17" i="11"/>
  <c r="AY27" i="11" s="1"/>
  <c r="AY37" i="11" s="1"/>
  <c r="AV21" i="11"/>
  <c r="AV31" i="11" s="1"/>
  <c r="AS21" i="11"/>
  <c r="AS31" i="11" s="1"/>
  <c r="AP21" i="11"/>
  <c r="AP31" i="11" s="1"/>
  <c r="AM21" i="11"/>
  <c r="AM31" i="11" s="1"/>
  <c r="AJ21" i="11"/>
  <c r="AJ31" i="11" s="1"/>
  <c r="AG21" i="11"/>
  <c r="AG31" i="11" s="1"/>
  <c r="AD21" i="11"/>
  <c r="AD31" i="11" s="1"/>
  <c r="AY16" i="11"/>
  <c r="AY26" i="11" s="1"/>
  <c r="AY36" i="11" s="1"/>
  <c r="AV18" i="11"/>
  <c r="AV28" i="11" s="1"/>
  <c r="AV38" i="11" s="1"/>
  <c r="AS18" i="11"/>
  <c r="AS28" i="11" s="1"/>
  <c r="AS38" i="11" s="1"/>
  <c r="AP18" i="11"/>
  <c r="AP28" i="11" s="1"/>
  <c r="AP38" i="11" s="1"/>
  <c r="AM18" i="11"/>
  <c r="AM28" i="11" s="1"/>
  <c r="AM38" i="11" s="1"/>
  <c r="AJ18" i="11"/>
  <c r="AJ28" i="11" s="1"/>
  <c r="AJ38" i="11" s="1"/>
  <c r="AG18" i="11"/>
  <c r="AG28" i="11" s="1"/>
  <c r="AG38" i="11" s="1"/>
  <c r="AD18" i="11"/>
  <c r="AD28" i="11" s="1"/>
  <c r="AD38" i="11" s="1"/>
  <c r="AY15" i="11"/>
  <c r="AV15" i="11"/>
  <c r="AS15" i="11"/>
  <c r="AP15" i="11"/>
  <c r="AM15" i="11"/>
  <c r="AJ15" i="11"/>
  <c r="AG15" i="11"/>
  <c r="AD15" i="11"/>
  <c r="AY20" i="11"/>
  <c r="AY30" i="11" s="1"/>
  <c r="AY40" i="11" s="1"/>
  <c r="AV22" i="11"/>
  <c r="AV32" i="11" s="1"/>
  <c r="AS22" i="11"/>
  <c r="AS32" i="11" s="1"/>
  <c r="AP22" i="11"/>
  <c r="AP32" i="11" s="1"/>
  <c r="AM22" i="11"/>
  <c r="AM32" i="11" s="1"/>
  <c r="AJ22" i="11"/>
  <c r="AJ32" i="11" s="1"/>
  <c r="AG22" i="11"/>
  <c r="AG32" i="11" s="1"/>
  <c r="AD22" i="11"/>
  <c r="AD32" i="11" s="1"/>
  <c r="AY21" i="11"/>
  <c r="AY31" i="11" s="1"/>
  <c r="AS19" i="11"/>
  <c r="AS29" i="11" s="1"/>
  <c r="AS39" i="11" s="1"/>
  <c r="AM20" i="11"/>
  <c r="AM30" i="11" s="1"/>
  <c r="AM40" i="11" s="1"/>
  <c r="AY19" i="11"/>
  <c r="AY29" i="11" s="1"/>
  <c r="AY39" i="11" s="1"/>
  <c r="AV17" i="11"/>
  <c r="AV27" i="11" s="1"/>
  <c r="AV37" i="11" s="1"/>
  <c r="AP19" i="11"/>
  <c r="AP29" i="11" s="1"/>
  <c r="AP39" i="11" s="1"/>
  <c r="AJ20" i="11"/>
  <c r="AJ30" i="11" s="1"/>
  <c r="AJ40" i="11" s="1"/>
  <c r="AS17" i="11"/>
  <c r="AS27" i="11" s="1"/>
  <c r="AS37" i="11" s="1"/>
  <c r="AM19" i="11"/>
  <c r="AM29" i="11" s="1"/>
  <c r="AM39" i="11" s="1"/>
  <c r="AG20" i="11"/>
  <c r="AG30" i="11" s="1"/>
  <c r="AG40" i="11" s="1"/>
  <c r="AP17" i="11"/>
  <c r="AP27" i="11" s="1"/>
  <c r="AP37" i="11" s="1"/>
  <c r="AJ19" i="11"/>
  <c r="AJ29" i="11" s="1"/>
  <c r="AJ39" i="11" s="1"/>
  <c r="AD20" i="11"/>
  <c r="AD30" i="11" s="1"/>
  <c r="AD40" i="11" s="1"/>
  <c r="AM17" i="11"/>
  <c r="AM27" i="11" s="1"/>
  <c r="AM37" i="11" s="1"/>
  <c r="AG19" i="11"/>
  <c r="AG29" i="11" s="1"/>
  <c r="AG39" i="11" s="1"/>
  <c r="AV20" i="11"/>
  <c r="AV30" i="11" s="1"/>
  <c r="AV40" i="11" s="1"/>
  <c r="AJ17" i="11"/>
  <c r="AJ27" i="11" s="1"/>
  <c r="AJ37" i="11" s="1"/>
  <c r="AD19" i="11"/>
  <c r="AD29" i="11" s="1"/>
  <c r="AD39" i="11" s="1"/>
  <c r="AS20" i="11"/>
  <c r="AS30" i="11" s="1"/>
  <c r="AS40" i="11" s="1"/>
  <c r="AG17" i="11"/>
  <c r="AG27" i="11" s="1"/>
  <c r="AG37" i="11" s="1"/>
  <c r="AY22" i="11"/>
  <c r="AY32" i="11" s="1"/>
  <c r="AD17" i="11"/>
  <c r="AD27" i="11" s="1"/>
  <c r="AD37" i="11" s="1"/>
  <c r="AV19" i="11"/>
  <c r="AV29" i="11" s="1"/>
  <c r="AV39" i="11" s="1"/>
  <c r="AP20" i="11"/>
  <c r="AP30" i="11" s="1"/>
  <c r="AP40" i="11" s="1"/>
  <c r="G3" i="1"/>
  <c r="G3" i="10"/>
  <c r="G2" i="10" s="1"/>
  <c r="G3" i="11"/>
  <c r="G2" i="11" s="1"/>
  <c r="S6" i="11"/>
  <c r="S6" i="10"/>
  <c r="S6" i="1"/>
  <c r="T6" i="9"/>
  <c r="F2" i="11"/>
  <c r="I5" i="9"/>
  <c r="H5" i="11"/>
  <c r="H5" i="1"/>
  <c r="F2" i="10"/>
  <c r="D19" i="12"/>
  <c r="E52" i="11"/>
  <c r="C16" i="12"/>
  <c r="C12" i="12" s="1"/>
  <c r="G2" i="1"/>
  <c r="D2" i="14"/>
  <c r="D22" i="14" s="1"/>
  <c r="D5" i="12"/>
  <c r="D7" i="12"/>
  <c r="E24" i="13"/>
  <c r="E46" i="10"/>
  <c r="D4" i="12"/>
  <c r="D14" i="12" s="1"/>
  <c r="E23" i="14"/>
  <c r="E45" i="11"/>
  <c r="E13" i="14"/>
  <c r="D29" i="12"/>
  <c r="D51" i="9"/>
  <c r="D25" i="14"/>
  <c r="D47" i="11"/>
  <c r="D15" i="14"/>
  <c r="E5" i="14" s="1"/>
  <c r="D3" i="12"/>
  <c r="D13" i="12" s="1"/>
  <c r="C26" i="12"/>
  <c r="C48" i="9"/>
  <c r="D24" i="14"/>
  <c r="D46" i="11"/>
  <c r="D14" i="14"/>
  <c r="D8" i="12"/>
  <c r="D18" i="12" s="1"/>
  <c r="C22" i="12"/>
  <c r="D6" i="12"/>
  <c r="E28" i="14"/>
  <c r="E50" i="11"/>
  <c r="E7" i="14"/>
  <c r="F10" i="14"/>
  <c r="E6" i="14"/>
  <c r="E9" i="14"/>
  <c r="E18" i="14"/>
  <c r="E14" i="13"/>
  <c r="F10" i="12"/>
  <c r="D37" i="9"/>
  <c r="D39" i="9"/>
  <c r="F31" i="9"/>
  <c r="F30" i="9"/>
  <c r="F26" i="9"/>
  <c r="F29" i="9"/>
  <c r="F25" i="9"/>
  <c r="E27" i="9"/>
  <c r="E30" i="9"/>
  <c r="E39" i="9"/>
  <c r="E25" i="9"/>
  <c r="C34" i="9"/>
  <c r="E26" i="9"/>
  <c r="D24" i="9"/>
  <c r="G2" i="9"/>
  <c r="H3" i="9"/>
  <c r="AV25" i="11" l="1"/>
  <c r="AV14" i="11"/>
  <c r="T6" i="1"/>
  <c r="T6" i="11"/>
  <c r="T6" i="10"/>
  <c r="U6" i="9"/>
  <c r="AY25" i="11"/>
  <c r="AY14" i="11"/>
  <c r="I4" i="9"/>
  <c r="H4" i="11"/>
  <c r="H4" i="1"/>
  <c r="AD25" i="11"/>
  <c r="AD14" i="11"/>
  <c r="AG25" i="11"/>
  <c r="AG14" i="11"/>
  <c r="R39" i="11"/>
  <c r="R24" i="11"/>
  <c r="H3" i="11"/>
  <c r="H2" i="11" s="1"/>
  <c r="H3" i="1"/>
  <c r="H2" i="10"/>
  <c r="AW21" i="11"/>
  <c r="AW31" i="11" s="1"/>
  <c r="AT21" i="11"/>
  <c r="AT31" i="11" s="1"/>
  <c r="AQ21" i="11"/>
  <c r="AQ31" i="11" s="1"/>
  <c r="AN21" i="11"/>
  <c r="AK21" i="11"/>
  <c r="AK31" i="11" s="1"/>
  <c r="AH21" i="11"/>
  <c r="AH31" i="11" s="1"/>
  <c r="AE21" i="11"/>
  <c r="AE31" i="11" s="1"/>
  <c r="AW18" i="11"/>
  <c r="AW28" i="11" s="1"/>
  <c r="AW38" i="11" s="1"/>
  <c r="AT18" i="11"/>
  <c r="AT28" i="11" s="1"/>
  <c r="AT38" i="11" s="1"/>
  <c r="AQ18" i="11"/>
  <c r="AQ28" i="11" s="1"/>
  <c r="AQ38" i="11" s="1"/>
  <c r="AN18" i="11"/>
  <c r="AK18" i="11"/>
  <c r="AH18" i="11"/>
  <c r="AH28" i="11" s="1"/>
  <c r="AH38" i="11" s="1"/>
  <c r="AE18" i="11"/>
  <c r="AE28" i="11" s="1"/>
  <c r="AE38" i="11" s="1"/>
  <c r="AW15" i="11"/>
  <c r="AT15" i="11"/>
  <c r="AQ15" i="11"/>
  <c r="AN15" i="11"/>
  <c r="AK15" i="11"/>
  <c r="AH15" i="11"/>
  <c r="AE15" i="11"/>
  <c r="AW20" i="11"/>
  <c r="AW30" i="11" s="1"/>
  <c r="AW40" i="11" s="1"/>
  <c r="AT20" i="11"/>
  <c r="AT30" i="11" s="1"/>
  <c r="AT40" i="11" s="1"/>
  <c r="AQ20" i="11"/>
  <c r="AQ30" i="11" s="1"/>
  <c r="AQ40" i="11" s="1"/>
  <c r="AN20" i="11"/>
  <c r="AK20" i="11"/>
  <c r="AK30" i="11" s="1"/>
  <c r="AK40" i="11" s="1"/>
  <c r="AH20" i="11"/>
  <c r="AH30" i="11" s="1"/>
  <c r="AH40" i="11" s="1"/>
  <c r="AE20" i="11"/>
  <c r="AE30" i="11" s="1"/>
  <c r="AE40" i="11" s="1"/>
  <c r="AW19" i="11"/>
  <c r="AW29" i="11" s="1"/>
  <c r="AW39" i="11" s="1"/>
  <c r="AT19" i="11"/>
  <c r="AT29" i="11" s="1"/>
  <c r="AT39" i="11" s="1"/>
  <c r="AQ19" i="11"/>
  <c r="AQ29" i="11" s="1"/>
  <c r="AQ39" i="11" s="1"/>
  <c r="AN19" i="11"/>
  <c r="AK19" i="11"/>
  <c r="AK29" i="11" s="1"/>
  <c r="AK39" i="11" s="1"/>
  <c r="AH19" i="11"/>
  <c r="AH29" i="11" s="1"/>
  <c r="AH39" i="11" s="1"/>
  <c r="AE19" i="11"/>
  <c r="AE29" i="11" s="1"/>
  <c r="AE39" i="11" s="1"/>
  <c r="AW17" i="11"/>
  <c r="AW27" i="11" s="1"/>
  <c r="AW37" i="11" s="1"/>
  <c r="AH22" i="11"/>
  <c r="AH32" i="11" s="1"/>
  <c r="AE16" i="11"/>
  <c r="AE26" i="11" s="1"/>
  <c r="AE36" i="11" s="1"/>
  <c r="AT17" i="11"/>
  <c r="AT27" i="11" s="1"/>
  <c r="AT37" i="11" s="1"/>
  <c r="AE22" i="11"/>
  <c r="AE32" i="11" s="1"/>
  <c r="AW16" i="11"/>
  <c r="AW26" i="11" s="1"/>
  <c r="AW36" i="11" s="1"/>
  <c r="AQ17" i="11"/>
  <c r="AQ27" i="11" s="1"/>
  <c r="AQ37" i="11" s="1"/>
  <c r="AW22" i="11"/>
  <c r="AW32" i="11" s="1"/>
  <c r="AT16" i="11"/>
  <c r="AT26" i="11" s="1"/>
  <c r="AT36" i="11" s="1"/>
  <c r="AN17" i="11"/>
  <c r="AT22" i="11"/>
  <c r="AT32" i="11" s="1"/>
  <c r="AQ16" i="11"/>
  <c r="AQ26" i="11" s="1"/>
  <c r="AQ36" i="11" s="1"/>
  <c r="AK17" i="11"/>
  <c r="AK27" i="11" s="1"/>
  <c r="AK37" i="11" s="1"/>
  <c r="AQ22" i="11"/>
  <c r="AQ32" i="11" s="1"/>
  <c r="AN16" i="11"/>
  <c r="AH17" i="11"/>
  <c r="AH27" i="11" s="1"/>
  <c r="AH37" i="11" s="1"/>
  <c r="AN22" i="11"/>
  <c r="AK16" i="11"/>
  <c r="AK26" i="11" s="1"/>
  <c r="AK36" i="11" s="1"/>
  <c r="AE17" i="11"/>
  <c r="AE27" i="11" s="1"/>
  <c r="AE37" i="11" s="1"/>
  <c r="AH16" i="11"/>
  <c r="AH26" i="11" s="1"/>
  <c r="AH36" i="11" s="1"/>
  <c r="AK22" i="11"/>
  <c r="AK32" i="11" s="1"/>
  <c r="AJ25" i="11"/>
  <c r="AJ14" i="11"/>
  <c r="AM25" i="11"/>
  <c r="AM14" i="11"/>
  <c r="E9" i="12"/>
  <c r="J5" i="9"/>
  <c r="I5" i="1"/>
  <c r="I5" i="11"/>
  <c r="AP25" i="11"/>
  <c r="AP14" i="11"/>
  <c r="N6" i="9"/>
  <c r="M6" i="1"/>
  <c r="M6" i="11"/>
  <c r="AS25" i="11"/>
  <c r="AS14" i="11"/>
  <c r="F3" i="14"/>
  <c r="F45" i="11" s="1"/>
  <c r="E15" i="14"/>
  <c r="F5" i="14" s="1"/>
  <c r="H2" i="1"/>
  <c r="E8" i="12"/>
  <c r="E28" i="12" s="1"/>
  <c r="D24" i="12"/>
  <c r="D46" i="9"/>
  <c r="E29" i="14"/>
  <c r="E51" i="11"/>
  <c r="D26" i="12"/>
  <c r="D48" i="9"/>
  <c r="D16" i="12"/>
  <c r="D27" i="12"/>
  <c r="D49" i="9"/>
  <c r="E4" i="12"/>
  <c r="E14" i="12" s="1"/>
  <c r="E25" i="14"/>
  <c r="E47" i="11"/>
  <c r="D17" i="12"/>
  <c r="D34" i="9"/>
  <c r="F30" i="12"/>
  <c r="F52" i="9"/>
  <c r="E26" i="14"/>
  <c r="E48" i="11"/>
  <c r="D28" i="12"/>
  <c r="D50" i="9"/>
  <c r="D25" i="12"/>
  <c r="D47" i="9"/>
  <c r="E4" i="14"/>
  <c r="E2" i="14" s="1"/>
  <c r="E22" i="14" s="1"/>
  <c r="D12" i="14"/>
  <c r="E3" i="12"/>
  <c r="E29" i="12"/>
  <c r="E51" i="9"/>
  <c r="F30" i="14"/>
  <c r="F52" i="11"/>
  <c r="D15" i="12"/>
  <c r="E27" i="14"/>
  <c r="E49" i="11"/>
  <c r="D23" i="12"/>
  <c r="D45" i="9"/>
  <c r="D2" i="12"/>
  <c r="D22" i="12" s="1"/>
  <c r="F8" i="14"/>
  <c r="E17" i="14"/>
  <c r="E16" i="14"/>
  <c r="F20" i="14"/>
  <c r="E19" i="14"/>
  <c r="F4" i="13"/>
  <c r="E19" i="12"/>
  <c r="F20" i="12"/>
  <c r="F36" i="9"/>
  <c r="F40" i="9"/>
  <c r="E35" i="9"/>
  <c r="E24" i="9"/>
  <c r="E40" i="9"/>
  <c r="F27" i="9"/>
  <c r="I3" i="9"/>
  <c r="H2" i="9"/>
  <c r="F35" i="9"/>
  <c r="G29" i="9"/>
  <c r="O29" i="9" s="1"/>
  <c r="G26" i="9"/>
  <c r="G31" i="9"/>
  <c r="E36" i="9"/>
  <c r="E37" i="9"/>
  <c r="F39" i="9"/>
  <c r="B17" i="2"/>
  <c r="C68" i="9" s="1"/>
  <c r="AY35" i="11" l="1"/>
  <c r="AY34" i="11" s="1"/>
  <c r="AY24" i="11"/>
  <c r="AN29" i="11"/>
  <c r="AN31" i="11"/>
  <c r="BB21" i="11"/>
  <c r="V6" i="9"/>
  <c r="U6" i="1"/>
  <c r="U6" i="11"/>
  <c r="U6" i="10"/>
  <c r="AE14" i="11"/>
  <c r="AE25" i="11"/>
  <c r="AS35" i="11"/>
  <c r="AS34" i="11" s="1"/>
  <c r="AS24" i="11"/>
  <c r="AW25" i="11"/>
  <c r="AW14" i="11"/>
  <c r="K5" i="9"/>
  <c r="J5" i="11"/>
  <c r="J5" i="1"/>
  <c r="AN30" i="11"/>
  <c r="AH25" i="11"/>
  <c r="AH14" i="11"/>
  <c r="R34" i="11"/>
  <c r="AX18" i="11"/>
  <c r="AX28" i="11" s="1"/>
  <c r="AX38" i="11" s="1"/>
  <c r="AU18" i="11"/>
  <c r="AU28" i="11" s="1"/>
  <c r="AU38" i="11" s="1"/>
  <c r="AR18" i="11"/>
  <c r="AR28" i="11" s="1"/>
  <c r="AR38" i="11" s="1"/>
  <c r="AO18" i="11"/>
  <c r="AO28" i="11" s="1"/>
  <c r="AO38" i="11" s="1"/>
  <c r="AL18" i="11"/>
  <c r="AL28" i="11" s="1"/>
  <c r="AL38" i="11" s="1"/>
  <c r="AI18" i="11"/>
  <c r="AI28" i="11" s="1"/>
  <c r="AI38" i="11" s="1"/>
  <c r="AF18" i="11"/>
  <c r="AF28" i="11" s="1"/>
  <c r="AF38" i="11" s="1"/>
  <c r="AC18" i="11"/>
  <c r="AC28" i="11" s="1"/>
  <c r="AC38" i="11" s="1"/>
  <c r="AX15" i="11"/>
  <c r="AU15" i="11"/>
  <c r="AR15" i="11"/>
  <c r="AO15" i="11"/>
  <c r="AL15" i="11"/>
  <c r="AI15" i="11"/>
  <c r="AF15" i="11"/>
  <c r="AC15" i="11"/>
  <c r="AX20" i="11"/>
  <c r="AX30" i="11" s="1"/>
  <c r="AX40" i="11" s="1"/>
  <c r="AU20" i="11"/>
  <c r="AU30" i="11" s="1"/>
  <c r="AR20" i="11"/>
  <c r="AR30" i="11" s="1"/>
  <c r="AR40" i="11" s="1"/>
  <c r="AO20" i="11"/>
  <c r="AO30" i="11" s="1"/>
  <c r="AO40" i="11" s="1"/>
  <c r="AL20" i="11"/>
  <c r="AL30" i="11" s="1"/>
  <c r="AL40" i="11" s="1"/>
  <c r="AI20" i="11"/>
  <c r="AI30" i="11" s="1"/>
  <c r="AI40" i="11" s="1"/>
  <c r="AF20" i="11"/>
  <c r="AF30" i="11" s="1"/>
  <c r="AF40" i="11" s="1"/>
  <c r="AC20" i="11"/>
  <c r="AC30" i="11" s="1"/>
  <c r="AC40" i="11" s="1"/>
  <c r="AX17" i="11"/>
  <c r="AX27" i="11" s="1"/>
  <c r="AX37" i="11" s="1"/>
  <c r="AU17" i="11"/>
  <c r="AU27" i="11" s="1"/>
  <c r="AU37" i="11" s="1"/>
  <c r="AR17" i="11"/>
  <c r="AR27" i="11" s="1"/>
  <c r="AR37" i="11" s="1"/>
  <c r="AO17" i="11"/>
  <c r="AO27" i="11" s="1"/>
  <c r="AO37" i="11" s="1"/>
  <c r="AL17" i="11"/>
  <c r="AL27" i="11" s="1"/>
  <c r="AL37" i="11" s="1"/>
  <c r="AI17" i="11"/>
  <c r="AI27" i="11" s="1"/>
  <c r="AI37" i="11" s="1"/>
  <c r="AF17" i="11"/>
  <c r="AF27" i="11" s="1"/>
  <c r="AF37" i="11" s="1"/>
  <c r="AC17" i="11"/>
  <c r="AX16" i="11"/>
  <c r="AX26" i="11" s="1"/>
  <c r="AX36" i="11" s="1"/>
  <c r="AU16" i="11"/>
  <c r="AU26" i="11" s="1"/>
  <c r="AU36" i="11" s="1"/>
  <c r="AR16" i="11"/>
  <c r="AR26" i="11" s="1"/>
  <c r="AR36" i="11" s="1"/>
  <c r="AO16" i="11"/>
  <c r="AO26" i="11" s="1"/>
  <c r="AO36" i="11" s="1"/>
  <c r="AL16" i="11"/>
  <c r="AL26" i="11" s="1"/>
  <c r="AL36" i="11" s="1"/>
  <c r="AI16" i="11"/>
  <c r="AI26" i="11" s="1"/>
  <c r="AI36" i="11" s="1"/>
  <c r="AF16" i="11"/>
  <c r="AF26" i="11" s="1"/>
  <c r="AF36" i="11" s="1"/>
  <c r="AC16" i="11"/>
  <c r="AC26" i="11" s="1"/>
  <c r="AC36" i="11" s="1"/>
  <c r="AR19" i="11"/>
  <c r="AR29" i="11" s="1"/>
  <c r="AR39" i="11" s="1"/>
  <c r="AL21" i="11"/>
  <c r="AL31" i="11" s="1"/>
  <c r="AF22" i="11"/>
  <c r="AF32" i="11" s="1"/>
  <c r="AO19" i="11"/>
  <c r="AO29" i="11" s="1"/>
  <c r="AO39" i="11" s="1"/>
  <c r="AI21" i="11"/>
  <c r="AI31" i="11" s="1"/>
  <c r="AC22" i="11"/>
  <c r="AC32" i="11" s="1"/>
  <c r="AX22" i="11"/>
  <c r="AX32" i="11" s="1"/>
  <c r="AL19" i="11"/>
  <c r="AL29" i="11" s="1"/>
  <c r="AL39" i="11" s="1"/>
  <c r="AF21" i="11"/>
  <c r="AF31" i="11" s="1"/>
  <c r="AU22" i="11"/>
  <c r="AU32" i="11" s="1"/>
  <c r="AI19" i="11"/>
  <c r="AI29" i="11" s="1"/>
  <c r="AI39" i="11" s="1"/>
  <c r="AC21" i="11"/>
  <c r="AC31" i="11" s="1"/>
  <c r="AX21" i="11"/>
  <c r="AX31" i="11" s="1"/>
  <c r="AR22" i="11"/>
  <c r="AR32" i="11" s="1"/>
  <c r="AF19" i="11"/>
  <c r="AF29" i="11" s="1"/>
  <c r="AF39" i="11" s="1"/>
  <c r="AU21" i="11"/>
  <c r="AU31" i="11" s="1"/>
  <c r="AO22" i="11"/>
  <c r="AO32" i="11" s="1"/>
  <c r="AC19" i="11"/>
  <c r="AC29" i="11" s="1"/>
  <c r="AC39" i="11" s="1"/>
  <c r="AX19" i="11"/>
  <c r="AX29" i="11" s="1"/>
  <c r="AX39" i="11" s="1"/>
  <c r="AR21" i="11"/>
  <c r="AR31" i="11" s="1"/>
  <c r="AL22" i="11"/>
  <c r="AL32" i="11" s="1"/>
  <c r="AI22" i="11"/>
  <c r="AI32" i="11" s="1"/>
  <c r="AU19" i="11"/>
  <c r="AU29" i="11" s="1"/>
  <c r="AU39" i="11" s="1"/>
  <c r="AO21" i="11"/>
  <c r="AO31" i="11" s="1"/>
  <c r="AJ35" i="11"/>
  <c r="AJ34" i="11" s="1"/>
  <c r="AJ24" i="11"/>
  <c r="AN32" i="11"/>
  <c r="AN27" i="11"/>
  <c r="AK14" i="11"/>
  <c r="AK25" i="11"/>
  <c r="N6" i="1"/>
  <c r="N6" i="11"/>
  <c r="O6" i="9"/>
  <c r="AN25" i="11"/>
  <c r="BB15" i="11"/>
  <c r="AN14" i="11"/>
  <c r="AG35" i="11"/>
  <c r="AG34" i="11" s="1"/>
  <c r="AG24" i="11"/>
  <c r="I3" i="11"/>
  <c r="I3" i="1"/>
  <c r="I2" i="10"/>
  <c r="AN26" i="11"/>
  <c r="BB16" i="11"/>
  <c r="AQ25" i="11"/>
  <c r="AQ14" i="11"/>
  <c r="AK28" i="11"/>
  <c r="AK38" i="11" s="1"/>
  <c r="J4" i="9"/>
  <c r="I4" i="1"/>
  <c r="I4" i="11"/>
  <c r="AM24" i="11"/>
  <c r="AM35" i="11"/>
  <c r="AM34" i="11" s="1"/>
  <c r="C65" i="11"/>
  <c r="D65" i="11" s="1"/>
  <c r="E65" i="11" s="1"/>
  <c r="C68" i="11"/>
  <c r="D68" i="11" s="1"/>
  <c r="E68" i="11" s="1"/>
  <c r="C66" i="10"/>
  <c r="D66" i="10" s="1"/>
  <c r="E66" i="10" s="1"/>
  <c r="C69" i="11"/>
  <c r="D69" i="11" s="1"/>
  <c r="E69" i="11" s="1"/>
  <c r="C70" i="11"/>
  <c r="D70" i="11" s="1"/>
  <c r="E70" i="11" s="1"/>
  <c r="C72" i="9"/>
  <c r="D72" i="9" s="1"/>
  <c r="E72" i="9" s="1"/>
  <c r="F72" i="9" s="1"/>
  <c r="C71" i="11"/>
  <c r="D71" i="11" s="1"/>
  <c r="E71" i="11" s="1"/>
  <c r="C72" i="11"/>
  <c r="D72" i="11" s="1"/>
  <c r="E72" i="11" s="1"/>
  <c r="F72" i="11" s="1"/>
  <c r="C66" i="11"/>
  <c r="D66" i="11" s="1"/>
  <c r="C69" i="9"/>
  <c r="C67" i="11"/>
  <c r="D67" i="11" s="1"/>
  <c r="E67" i="11" s="1"/>
  <c r="C71" i="9"/>
  <c r="D71" i="9" s="1"/>
  <c r="E71" i="9" s="1"/>
  <c r="C67" i="9"/>
  <c r="D67" i="9" s="1"/>
  <c r="C66" i="9"/>
  <c r="D66" i="9" s="1"/>
  <c r="C70" i="9"/>
  <c r="D70" i="9" s="1"/>
  <c r="C65" i="9"/>
  <c r="D65" i="9" s="1"/>
  <c r="AP35" i="11"/>
  <c r="AP34" i="11" s="1"/>
  <c r="AP24" i="11"/>
  <c r="AT25" i="11"/>
  <c r="AT14" i="11"/>
  <c r="AN28" i="11"/>
  <c r="AD35" i="11"/>
  <c r="AD34" i="11" s="1"/>
  <c r="AD24" i="11"/>
  <c r="AV35" i="11"/>
  <c r="AV34" i="11" s="1"/>
  <c r="AV24" i="11"/>
  <c r="F13" i="14"/>
  <c r="F65" i="11" s="1"/>
  <c r="F23" i="14"/>
  <c r="E18" i="12"/>
  <c r="E50" i="9"/>
  <c r="I2" i="1"/>
  <c r="E5" i="12"/>
  <c r="E25" i="12" s="1"/>
  <c r="E13" i="12"/>
  <c r="F28" i="14"/>
  <c r="F50" i="11"/>
  <c r="D69" i="9"/>
  <c r="E7" i="12"/>
  <c r="E17" i="12" s="1"/>
  <c r="D68" i="9"/>
  <c r="E6" i="12"/>
  <c r="F24" i="9"/>
  <c r="F25" i="14"/>
  <c r="F47" i="11"/>
  <c r="E24" i="14"/>
  <c r="E46" i="11"/>
  <c r="E66" i="9"/>
  <c r="E14" i="14"/>
  <c r="E12" i="14" s="1"/>
  <c r="D12" i="12"/>
  <c r="F4" i="12"/>
  <c r="F24" i="13"/>
  <c r="F46" i="10"/>
  <c r="E23" i="12"/>
  <c r="E45" i="9"/>
  <c r="E24" i="12"/>
  <c r="E46" i="9"/>
  <c r="F9" i="14"/>
  <c r="G10" i="14"/>
  <c r="F6" i="14"/>
  <c r="F7" i="14"/>
  <c r="F15" i="14"/>
  <c r="F18" i="14"/>
  <c r="F70" i="11" s="1"/>
  <c r="F14" i="13"/>
  <c r="F9" i="12"/>
  <c r="G10" i="12"/>
  <c r="F37" i="9"/>
  <c r="F34" i="9" s="1"/>
  <c r="G36" i="9"/>
  <c r="G25" i="9"/>
  <c r="G27" i="9"/>
  <c r="H26" i="9"/>
  <c r="H25" i="9"/>
  <c r="H31" i="9"/>
  <c r="H30" i="9"/>
  <c r="G39" i="9"/>
  <c r="O39" i="9" s="1"/>
  <c r="O19" i="9"/>
  <c r="J3" i="9"/>
  <c r="I2" i="9"/>
  <c r="G30" i="9"/>
  <c r="E34" i="9"/>
  <c r="F67" i="11" l="1"/>
  <c r="F66" i="10"/>
  <c r="AC14" i="11"/>
  <c r="AC25" i="11"/>
  <c r="AE24" i="11"/>
  <c r="AE35" i="11"/>
  <c r="AE34" i="11" s="1"/>
  <c r="BB18" i="11"/>
  <c r="AN36" i="11"/>
  <c r="BB36" i="11" s="1"/>
  <c r="BB26" i="11"/>
  <c r="AF25" i="11"/>
  <c r="AF14" i="11"/>
  <c r="BB31" i="11"/>
  <c r="J3" i="11"/>
  <c r="J3" i="1"/>
  <c r="J2" i="10"/>
  <c r="G3" i="14"/>
  <c r="G13" i="14" s="1"/>
  <c r="G65" i="11" s="1"/>
  <c r="AK35" i="11"/>
  <c r="AK34" i="11" s="1"/>
  <c r="AK24" i="11"/>
  <c r="AI25" i="11"/>
  <c r="AI14" i="11"/>
  <c r="BB19" i="11"/>
  <c r="K4" i="9"/>
  <c r="J4" i="1"/>
  <c r="J4" i="11"/>
  <c r="AN35" i="11"/>
  <c r="AN24" i="11"/>
  <c r="AL25" i="11"/>
  <c r="AL14" i="11"/>
  <c r="L5" i="9"/>
  <c r="K5" i="11"/>
  <c r="K5" i="1"/>
  <c r="AN39" i="11"/>
  <c r="BB39" i="11" s="1"/>
  <c r="BB29" i="11"/>
  <c r="P6" i="9"/>
  <c r="O6" i="11"/>
  <c r="O6" i="1"/>
  <c r="B5" i="15" s="1"/>
  <c r="BB17" i="11"/>
  <c r="AC27" i="11"/>
  <c r="AC37" i="11" s="1"/>
  <c r="AU40" i="11"/>
  <c r="AO25" i="11"/>
  <c r="AO14" i="11"/>
  <c r="BB14" i="11" s="1"/>
  <c r="I2" i="11"/>
  <c r="AN37" i="11"/>
  <c r="BB37" i="11" s="1"/>
  <c r="BB27" i="11"/>
  <c r="AR25" i="11"/>
  <c r="AR14" i="11"/>
  <c r="AH35" i="11"/>
  <c r="AH34" i="11" s="1"/>
  <c r="AH24" i="11"/>
  <c r="AW35" i="11"/>
  <c r="AW34" i="11" s="1"/>
  <c r="AW24" i="11"/>
  <c r="U15" i="11"/>
  <c r="U17" i="11"/>
  <c r="U21" i="11"/>
  <c r="U18" i="11"/>
  <c r="U22" i="11"/>
  <c r="U16" i="11"/>
  <c r="U19" i="11"/>
  <c r="U20" i="11"/>
  <c r="AN38" i="11"/>
  <c r="BB38" i="11" s="1"/>
  <c r="BB28" i="11"/>
  <c r="BB22" i="11"/>
  <c r="AU25" i="11"/>
  <c r="AU35" i="11" s="1"/>
  <c r="AU34" i="11" s="1"/>
  <c r="AU14" i="11"/>
  <c r="BB20" i="11"/>
  <c r="AT24" i="11"/>
  <c r="AT35" i="11"/>
  <c r="AT34" i="11" s="1"/>
  <c r="AQ24" i="11"/>
  <c r="AQ35" i="11"/>
  <c r="AQ34" i="11" s="1"/>
  <c r="BB32" i="11"/>
  <c r="AX25" i="11"/>
  <c r="AX14" i="11"/>
  <c r="AN40" i="11"/>
  <c r="BB30" i="11"/>
  <c r="W6" i="9"/>
  <c r="V6" i="1"/>
  <c r="V6" i="11"/>
  <c r="V6" i="10"/>
  <c r="E15" i="12"/>
  <c r="E67" i="9" s="1"/>
  <c r="E70" i="9"/>
  <c r="F8" i="12"/>
  <c r="E47" i="9"/>
  <c r="J2" i="1"/>
  <c r="F7" i="12"/>
  <c r="F17" i="12" s="1"/>
  <c r="G7" i="12" s="1"/>
  <c r="F27" i="14"/>
  <c r="F49" i="11"/>
  <c r="F24" i="12"/>
  <c r="F46" i="9"/>
  <c r="E69" i="9"/>
  <c r="F3" i="12"/>
  <c r="F13" i="12" s="1"/>
  <c r="G3" i="12" s="1"/>
  <c r="F29" i="12"/>
  <c r="F51" i="9"/>
  <c r="F29" i="14"/>
  <c r="F51" i="11"/>
  <c r="F26" i="14"/>
  <c r="F48" i="11"/>
  <c r="E65" i="9"/>
  <c r="F16" i="14"/>
  <c r="F68" i="11" s="1"/>
  <c r="E48" i="9"/>
  <c r="E26" i="12"/>
  <c r="E16" i="12"/>
  <c r="F6" i="12" s="1"/>
  <c r="F19" i="12"/>
  <c r="F71" i="9" s="1"/>
  <c r="E2" i="12"/>
  <c r="E22" i="12" s="1"/>
  <c r="G30" i="12"/>
  <c r="G52" i="9"/>
  <c r="G30" i="14"/>
  <c r="G52" i="11"/>
  <c r="E66" i="11"/>
  <c r="F4" i="14"/>
  <c r="F14" i="14" s="1"/>
  <c r="E27" i="12"/>
  <c r="E49" i="9"/>
  <c r="F14" i="12"/>
  <c r="F66" i="9" s="1"/>
  <c r="G8" i="14"/>
  <c r="F17" i="14"/>
  <c r="F69" i="11" s="1"/>
  <c r="G20" i="14"/>
  <c r="G72" i="11" s="1"/>
  <c r="G5" i="14"/>
  <c r="F19" i="14"/>
  <c r="F71" i="11" s="1"/>
  <c r="G4" i="13"/>
  <c r="G20" i="12"/>
  <c r="G72" i="9" s="1"/>
  <c r="H35" i="9"/>
  <c r="H40" i="9"/>
  <c r="H28" i="9"/>
  <c r="H36" i="9"/>
  <c r="G24" i="9"/>
  <c r="G35" i="9"/>
  <c r="I25" i="9"/>
  <c r="I30" i="9"/>
  <c r="I31" i="9"/>
  <c r="I28" i="9"/>
  <c r="I26" i="9"/>
  <c r="I32" i="9"/>
  <c r="H32" i="9"/>
  <c r="H27" i="9"/>
  <c r="K3" i="9"/>
  <c r="J2" i="9"/>
  <c r="G40" i="9"/>
  <c r="G37" i="9"/>
  <c r="BB25" i="11" l="1"/>
  <c r="H3" i="14"/>
  <c r="G45" i="11"/>
  <c r="G23" i="14"/>
  <c r="AX35" i="11"/>
  <c r="AX34" i="11" s="1"/>
  <c r="AX24" i="11"/>
  <c r="U32" i="11"/>
  <c r="P6" i="11"/>
  <c r="P27" i="11" s="1"/>
  <c r="P6" i="10"/>
  <c r="P6" i="1"/>
  <c r="AL35" i="11"/>
  <c r="AL34" i="11" s="1"/>
  <c r="AL24" i="11"/>
  <c r="U28" i="11"/>
  <c r="AU24" i="11"/>
  <c r="V22" i="11"/>
  <c r="V32" i="11" s="1"/>
  <c r="V19" i="11"/>
  <c r="V29" i="11" s="1"/>
  <c r="V39" i="11" s="1"/>
  <c r="V17" i="11"/>
  <c r="V27" i="11" s="1"/>
  <c r="V37" i="11" s="1"/>
  <c r="V15" i="11"/>
  <c r="V20" i="11"/>
  <c r="V30" i="11" s="1"/>
  <c r="V40" i="11" s="1"/>
  <c r="V18" i="11"/>
  <c r="V28" i="11" s="1"/>
  <c r="V38" i="11" s="1"/>
  <c r="V21" i="11"/>
  <c r="V31" i="11" s="1"/>
  <c r="V16" i="11"/>
  <c r="V26" i="11" s="1"/>
  <c r="V36" i="11" s="1"/>
  <c r="U31" i="11"/>
  <c r="AR35" i="11"/>
  <c r="AR34" i="11" s="1"/>
  <c r="AR24" i="11"/>
  <c r="F5" i="12"/>
  <c r="F15" i="12" s="1"/>
  <c r="G5" i="12" s="1"/>
  <c r="U27" i="11"/>
  <c r="U37" i="11" s="1"/>
  <c r="AN34" i="11"/>
  <c r="AI35" i="11"/>
  <c r="AI34" i="11" s="1"/>
  <c r="AI24" i="11"/>
  <c r="J2" i="11"/>
  <c r="X6" i="9"/>
  <c r="W6" i="11"/>
  <c r="W6" i="10"/>
  <c r="W6" i="1"/>
  <c r="U25" i="11"/>
  <c r="U14" i="11"/>
  <c r="U30" i="11"/>
  <c r="BB40" i="11"/>
  <c r="U29" i="11"/>
  <c r="M5" i="9"/>
  <c r="L5" i="1"/>
  <c r="L5" i="11"/>
  <c r="AF35" i="11"/>
  <c r="AF34" i="11" s="1"/>
  <c r="AF24" i="11"/>
  <c r="AC35" i="11"/>
  <c r="AC34" i="11" s="1"/>
  <c r="AC24" i="11"/>
  <c r="K3" i="11"/>
  <c r="K3" i="1"/>
  <c r="K2" i="1" s="1"/>
  <c r="U26" i="11"/>
  <c r="AO35" i="11"/>
  <c r="AO34" i="11" s="1"/>
  <c r="AO24" i="11"/>
  <c r="L4" i="9"/>
  <c r="K4" i="11"/>
  <c r="K4" i="1"/>
  <c r="F47" i="9"/>
  <c r="G9" i="12"/>
  <c r="G51" i="9" s="1"/>
  <c r="F2" i="12"/>
  <c r="F22" i="12" s="1"/>
  <c r="F28" i="12"/>
  <c r="F50" i="9"/>
  <c r="F18" i="12"/>
  <c r="F65" i="9"/>
  <c r="G13" i="12"/>
  <c r="H3" i="12" s="1"/>
  <c r="H45" i="9" s="1"/>
  <c r="E12" i="12"/>
  <c r="F16" i="12"/>
  <c r="G6" i="12" s="1"/>
  <c r="G48" i="9" s="1"/>
  <c r="E68" i="9"/>
  <c r="G6" i="14"/>
  <c r="G26" i="14" s="1"/>
  <c r="F25" i="12"/>
  <c r="G4" i="14"/>
  <c r="G14" i="14" s="1"/>
  <c r="G27" i="12"/>
  <c r="G49" i="9"/>
  <c r="F66" i="11"/>
  <c r="F27" i="12"/>
  <c r="F49" i="9"/>
  <c r="F24" i="14"/>
  <c r="F46" i="11"/>
  <c r="G28" i="14"/>
  <c r="G50" i="11"/>
  <c r="H23" i="14"/>
  <c r="H45" i="11"/>
  <c r="G4" i="12"/>
  <c r="F2" i="14"/>
  <c r="F22" i="14" s="1"/>
  <c r="G23" i="12"/>
  <c r="G45" i="9"/>
  <c r="F23" i="12"/>
  <c r="F45" i="9"/>
  <c r="G24" i="13"/>
  <c r="G46" i="10"/>
  <c r="G25" i="14"/>
  <c r="G47" i="11"/>
  <c r="F26" i="12"/>
  <c r="F48" i="9"/>
  <c r="F69" i="9"/>
  <c r="H10" i="14"/>
  <c r="G9" i="14"/>
  <c r="G7" i="14"/>
  <c r="H13" i="14"/>
  <c r="H65" i="11" s="1"/>
  <c r="F12" i="14"/>
  <c r="G15" i="14"/>
  <c r="G67" i="11" s="1"/>
  <c r="G18" i="14"/>
  <c r="G70" i="11" s="1"/>
  <c r="G14" i="13"/>
  <c r="H10" i="12"/>
  <c r="G19" i="12"/>
  <c r="G71" i="9" s="1"/>
  <c r="G17" i="12"/>
  <c r="J31" i="9"/>
  <c r="J28" i="9"/>
  <c r="J32" i="9"/>
  <c r="J26" i="9"/>
  <c r="J25" i="9"/>
  <c r="I36" i="9"/>
  <c r="I27" i="9"/>
  <c r="I24" i="9" s="1"/>
  <c r="G34" i="9"/>
  <c r="I38" i="9"/>
  <c r="K2" i="9"/>
  <c r="L3" i="9"/>
  <c r="I40" i="9"/>
  <c r="I35" i="9"/>
  <c r="H37" i="9"/>
  <c r="H38" i="9"/>
  <c r="H24" i="9"/>
  <c r="G15" i="12" l="1"/>
  <c r="H5" i="12" s="1"/>
  <c r="H15" i="12" s="1"/>
  <c r="G47" i="9"/>
  <c r="F67" i="9"/>
  <c r="G66" i="10"/>
  <c r="G25" i="12"/>
  <c r="K2" i="10"/>
  <c r="AT16" i="10"/>
  <c r="AQ20" i="10"/>
  <c r="AN21" i="10"/>
  <c r="AK16" i="10"/>
  <c r="AE22" i="10"/>
  <c r="AW18" i="10"/>
  <c r="AQ16" i="10"/>
  <c r="AN17" i="10"/>
  <c r="AK21" i="10"/>
  <c r="AK15" i="10"/>
  <c r="AE18" i="10"/>
  <c r="AT20" i="10"/>
  <c r="AQ19" i="10"/>
  <c r="AN20" i="10"/>
  <c r="AK20" i="10"/>
  <c r="AE21" i="10"/>
  <c r="AW22" i="10"/>
  <c r="AW17" i="10"/>
  <c r="AQ15" i="10"/>
  <c r="AN16" i="10"/>
  <c r="AK19" i="10"/>
  <c r="AE17" i="10"/>
  <c r="AW16" i="10"/>
  <c r="AQ22" i="10"/>
  <c r="AN19" i="10"/>
  <c r="AH16" i="10"/>
  <c r="AE20" i="10"/>
  <c r="AW21" i="10"/>
  <c r="AW15" i="10"/>
  <c r="AQ18" i="10"/>
  <c r="AN15" i="10"/>
  <c r="AK18" i="10"/>
  <c r="AE16" i="10"/>
  <c r="AW20" i="10"/>
  <c r="AQ21" i="10"/>
  <c r="AN22" i="10"/>
  <c r="AH20" i="10"/>
  <c r="AE19" i="10"/>
  <c r="AQ17" i="10"/>
  <c r="AE15" i="10"/>
  <c r="AN18" i="10"/>
  <c r="AK22" i="10"/>
  <c r="AW19" i="10"/>
  <c r="AK17" i="10"/>
  <c r="AH22" i="10"/>
  <c r="AH18" i="10"/>
  <c r="AH19" i="10"/>
  <c r="AH15" i="10"/>
  <c r="AT15" i="10"/>
  <c r="AT21" i="10"/>
  <c r="AT22" i="10"/>
  <c r="AH21" i="10"/>
  <c r="AT19" i="10"/>
  <c r="AT18" i="10"/>
  <c r="AT17" i="10"/>
  <c r="AH17" i="10"/>
  <c r="V25" i="11"/>
  <c r="V14" i="11"/>
  <c r="K2" i="11"/>
  <c r="N5" i="9"/>
  <c r="M5" i="1"/>
  <c r="M5" i="11"/>
  <c r="U35" i="11"/>
  <c r="U24" i="11"/>
  <c r="BB34" i="11"/>
  <c r="P37" i="11"/>
  <c r="P24" i="11"/>
  <c r="U40" i="11"/>
  <c r="G65" i="9"/>
  <c r="M4" i="9"/>
  <c r="L4" i="1"/>
  <c r="L4" i="11"/>
  <c r="BB35" i="11"/>
  <c r="U36" i="11"/>
  <c r="G29" i="12"/>
  <c r="U39" i="11"/>
  <c r="W21" i="11"/>
  <c r="W17" i="11"/>
  <c r="W27" i="11" s="1"/>
  <c r="W37" i="11" s="1"/>
  <c r="W22" i="11"/>
  <c r="W32" i="11" s="1"/>
  <c r="W18" i="11"/>
  <c r="W28" i="11" s="1"/>
  <c r="W38" i="11" s="1"/>
  <c r="W15" i="11"/>
  <c r="W16" i="11"/>
  <c r="W19" i="11"/>
  <c r="W20" i="11"/>
  <c r="U38" i="11"/>
  <c r="BB24" i="11"/>
  <c r="L3" i="1"/>
  <c r="L2" i="10"/>
  <c r="L3" i="11"/>
  <c r="L2" i="11" s="1"/>
  <c r="Y6" i="9"/>
  <c r="X6" i="11"/>
  <c r="X6" i="10"/>
  <c r="X6" i="1"/>
  <c r="H13" i="12"/>
  <c r="H65" i="9" s="1"/>
  <c r="H23" i="12"/>
  <c r="G67" i="9"/>
  <c r="G48" i="11"/>
  <c r="F70" i="9"/>
  <c r="G8" i="12"/>
  <c r="G2" i="12" s="1"/>
  <c r="G22" i="12" s="1"/>
  <c r="G16" i="14"/>
  <c r="G68" i="11" s="1"/>
  <c r="F12" i="12"/>
  <c r="F68" i="9"/>
  <c r="L2" i="1"/>
  <c r="H4" i="14"/>
  <c r="H14" i="14" s="1"/>
  <c r="I4" i="14" s="1"/>
  <c r="G24" i="14"/>
  <c r="G46" i="11"/>
  <c r="G29" i="14"/>
  <c r="G51" i="11"/>
  <c r="G24" i="12"/>
  <c r="G46" i="9"/>
  <c r="G66" i="11"/>
  <c r="G14" i="12"/>
  <c r="H30" i="12"/>
  <c r="H52" i="9"/>
  <c r="H30" i="14"/>
  <c r="H52" i="11"/>
  <c r="H67" i="9"/>
  <c r="G27" i="14"/>
  <c r="G49" i="11"/>
  <c r="H20" i="12"/>
  <c r="H72" i="9" s="1"/>
  <c r="G69" i="9"/>
  <c r="H25" i="12"/>
  <c r="H47" i="9"/>
  <c r="G17" i="14"/>
  <c r="G69" i="11" s="1"/>
  <c r="H8" i="14"/>
  <c r="G19" i="14"/>
  <c r="G71" i="11" s="1"/>
  <c r="H5" i="14"/>
  <c r="G2" i="14"/>
  <c r="G22" i="14" s="1"/>
  <c r="I3" i="14"/>
  <c r="I13" i="14" s="1"/>
  <c r="I65" i="11" s="1"/>
  <c r="H20" i="14"/>
  <c r="H72" i="11" s="1"/>
  <c r="H4" i="13"/>
  <c r="I5" i="12"/>
  <c r="H7" i="12"/>
  <c r="G26" i="12"/>
  <c r="H9" i="12"/>
  <c r="H19" i="12" s="1"/>
  <c r="H71" i="9" s="1"/>
  <c r="G16" i="12"/>
  <c r="H34" i="9"/>
  <c r="J35" i="9"/>
  <c r="J36" i="9"/>
  <c r="J27" i="9"/>
  <c r="J38" i="9"/>
  <c r="K30" i="9"/>
  <c r="K32" i="9"/>
  <c r="K26" i="9"/>
  <c r="K31" i="9"/>
  <c r="K25" i="9"/>
  <c r="I37" i="9"/>
  <c r="I34" i="9" s="1"/>
  <c r="J30" i="9"/>
  <c r="M3" i="9"/>
  <c r="L2" i="9"/>
  <c r="I3" i="12" l="1"/>
  <c r="I13" i="12" s="1"/>
  <c r="AK28" i="10"/>
  <c r="AK38" i="10" s="1"/>
  <c r="AK18" i="1"/>
  <c r="AW19" i="1"/>
  <c r="AW29" i="10"/>
  <c r="AW39" i="10" s="1"/>
  <c r="AQ31" i="10"/>
  <c r="AQ21" i="1"/>
  <c r="O5" i="9"/>
  <c r="N5" i="1"/>
  <c r="N5" i="11"/>
  <c r="AT29" i="10"/>
  <c r="AT39" i="10" s="1"/>
  <c r="AT19" i="1"/>
  <c r="AW30" i="10"/>
  <c r="AW40" i="10" s="1"/>
  <c r="AW20" i="1"/>
  <c r="AN25" i="10"/>
  <c r="AN14" i="10"/>
  <c r="AN15" i="1"/>
  <c r="AE30" i="10"/>
  <c r="AE40" i="10" s="1"/>
  <c r="AE20" i="1"/>
  <c r="AT20" i="1"/>
  <c r="AT30" i="10"/>
  <c r="AT40" i="10" s="1"/>
  <c r="AN17" i="1"/>
  <c r="AN27" i="10"/>
  <c r="AK26" i="10"/>
  <c r="AK36" i="10" s="1"/>
  <c r="AK16" i="1"/>
  <c r="N4" i="9"/>
  <c r="M4" i="11"/>
  <c r="M4" i="1"/>
  <c r="AH21" i="1"/>
  <c r="AH31" i="10"/>
  <c r="AK22" i="1"/>
  <c r="AK32" i="10"/>
  <c r="AQ28" i="10"/>
  <c r="AQ38" i="10" s="1"/>
  <c r="AQ18" i="1"/>
  <c r="AH16" i="1"/>
  <c r="AH26" i="10"/>
  <c r="AH36" i="10" s="1"/>
  <c r="AQ26" i="10"/>
  <c r="AQ36" i="10" s="1"/>
  <c r="AQ16" i="1"/>
  <c r="AN31" i="10"/>
  <c r="AN21" i="1"/>
  <c r="P34" i="11"/>
  <c r="AT28" i="10"/>
  <c r="AT38" i="10" s="1"/>
  <c r="AT18" i="1"/>
  <c r="AW32" i="10"/>
  <c r="AW22" i="1"/>
  <c r="AT22" i="1"/>
  <c r="AT32" i="10"/>
  <c r="AH29" i="10"/>
  <c r="AH39" i="10" s="1"/>
  <c r="AH19" i="1"/>
  <c r="AW25" i="10"/>
  <c r="AW15" i="1"/>
  <c r="AW14" i="10"/>
  <c r="AN19" i="1"/>
  <c r="AN29" i="10"/>
  <c r="AE17" i="1"/>
  <c r="AE27" i="10"/>
  <c r="AW18" i="1"/>
  <c r="AW28" i="10"/>
  <c r="AW38" i="10" s="1"/>
  <c r="AQ20" i="1"/>
  <c r="AQ30" i="10"/>
  <c r="AK21" i="1"/>
  <c r="AK31" i="10"/>
  <c r="W31" i="11"/>
  <c r="V35" i="11"/>
  <c r="V34" i="11" s="1"/>
  <c r="V24" i="11"/>
  <c r="AT21" i="1"/>
  <c r="AT31" i="10"/>
  <c r="AN28" i="10"/>
  <c r="AN18" i="1"/>
  <c r="AW21" i="1"/>
  <c r="AW31" i="10"/>
  <c r="AQ32" i="10"/>
  <c r="AQ22" i="1"/>
  <c r="AK19" i="1"/>
  <c r="AK29" i="10"/>
  <c r="AK39" i="10" s="1"/>
  <c r="AT16" i="1"/>
  <c r="AT26" i="10"/>
  <c r="AT36" i="10" s="1"/>
  <c r="W25" i="11"/>
  <c r="W14" i="11"/>
  <c r="AQ19" i="1"/>
  <c r="AQ29" i="10"/>
  <c r="AQ39" i="10" s="1"/>
  <c r="X21" i="11"/>
  <c r="X22" i="11"/>
  <c r="X19" i="11"/>
  <c r="X29" i="11" s="1"/>
  <c r="X39" i="11" s="1"/>
  <c r="X18" i="11"/>
  <c r="X28" i="11" s="1"/>
  <c r="X38" i="11" s="1"/>
  <c r="X17" i="11"/>
  <c r="X27" i="11" s="1"/>
  <c r="X37" i="11" s="1"/>
  <c r="X20" i="11"/>
  <c r="X30" i="11" s="1"/>
  <c r="X40" i="11" s="1"/>
  <c r="X16" i="11"/>
  <c r="X26" i="11" s="1"/>
  <c r="X36" i="11" s="1"/>
  <c r="X15" i="11"/>
  <c r="W30" i="11"/>
  <c r="U34" i="11"/>
  <c r="AT25" i="10"/>
  <c r="AT15" i="1"/>
  <c r="AT14" i="10"/>
  <c r="AH28" i="10"/>
  <c r="AH38" i="10" s="1"/>
  <c r="AH18" i="1"/>
  <c r="AE19" i="1"/>
  <c r="AE29" i="10"/>
  <c r="AE39" i="10" s="1"/>
  <c r="AW26" i="10"/>
  <c r="AW36" i="10" s="1"/>
  <c r="AW16" i="1"/>
  <c r="AN16" i="1"/>
  <c r="AN26" i="10"/>
  <c r="AE31" i="10"/>
  <c r="AE21" i="1"/>
  <c r="AE32" i="10"/>
  <c r="AE22" i="1"/>
  <c r="Z6" i="9"/>
  <c r="Y6" i="11"/>
  <c r="Y6" i="10"/>
  <c r="Y6" i="1"/>
  <c r="W29" i="11"/>
  <c r="AH17" i="1"/>
  <c r="AH27" i="10"/>
  <c r="AH37" i="10" s="1"/>
  <c r="AH14" i="10"/>
  <c r="AH15" i="1"/>
  <c r="AH25" i="10"/>
  <c r="AH32" i="10"/>
  <c r="AH22" i="1"/>
  <c r="AE25" i="10"/>
  <c r="AE14" i="10"/>
  <c r="AE15" i="1"/>
  <c r="AH30" i="10"/>
  <c r="AH40" i="10" s="1"/>
  <c r="AH20" i="1"/>
  <c r="AQ25" i="10"/>
  <c r="AQ35" i="10" s="1"/>
  <c r="AQ14" i="10"/>
  <c r="AQ15" i="1"/>
  <c r="AK30" i="10"/>
  <c r="AK40" i="10" s="1"/>
  <c r="AK20" i="1"/>
  <c r="AE28" i="10"/>
  <c r="AE38" i="10" s="1"/>
  <c r="AE18" i="1"/>
  <c r="M3" i="1"/>
  <c r="M2" i="10"/>
  <c r="M3" i="11"/>
  <c r="M2" i="11" s="1"/>
  <c r="W26" i="11"/>
  <c r="AU21" i="10"/>
  <c r="AR16" i="10"/>
  <c r="AO17" i="10"/>
  <c r="AL21" i="10"/>
  <c r="AF18" i="10"/>
  <c r="AC15" i="10"/>
  <c r="AU20" i="10"/>
  <c r="AU15" i="10"/>
  <c r="AR19" i="10"/>
  <c r="AO20" i="10"/>
  <c r="AI18" i="10"/>
  <c r="AF21" i="10"/>
  <c r="AC22" i="10"/>
  <c r="AX17" i="10"/>
  <c r="AR15" i="10"/>
  <c r="AO16" i="10"/>
  <c r="AI17" i="10"/>
  <c r="AF17" i="10"/>
  <c r="AC18" i="10"/>
  <c r="AU19" i="10"/>
  <c r="AR22" i="10"/>
  <c r="AO19" i="10"/>
  <c r="AI22" i="10"/>
  <c r="AI16" i="10"/>
  <c r="AF20" i="10"/>
  <c r="AC21" i="10"/>
  <c r="AX21" i="10"/>
  <c r="AR18" i="10"/>
  <c r="AO15" i="10"/>
  <c r="AI21" i="10"/>
  <c r="AF16" i="10"/>
  <c r="AC17" i="10"/>
  <c r="AU18" i="10"/>
  <c r="AR21" i="10"/>
  <c r="AO22" i="10"/>
  <c r="AI20" i="10"/>
  <c r="AI15" i="10"/>
  <c r="AF19" i="10"/>
  <c r="AC20" i="10"/>
  <c r="AU17" i="10"/>
  <c r="AR17" i="10"/>
  <c r="AO18" i="10"/>
  <c r="AL17" i="10"/>
  <c r="AF15" i="10"/>
  <c r="AC16" i="10"/>
  <c r="AR20" i="10"/>
  <c r="AO21" i="10"/>
  <c r="AC19" i="10"/>
  <c r="AU22" i="10"/>
  <c r="AI19" i="10"/>
  <c r="AU16" i="10"/>
  <c r="AF22" i="10"/>
  <c r="AL20" i="10"/>
  <c r="AX20" i="10"/>
  <c r="AX19" i="10"/>
  <c r="AX15" i="10"/>
  <c r="AL18" i="10"/>
  <c r="AX16" i="10"/>
  <c r="AL19" i="10"/>
  <c r="AL15" i="10"/>
  <c r="AL16" i="10"/>
  <c r="AX18" i="10"/>
  <c r="AL22" i="10"/>
  <c r="AX22" i="10"/>
  <c r="AT27" i="10"/>
  <c r="AT37" i="10" s="1"/>
  <c r="AT17" i="1"/>
  <c r="AK17" i="1"/>
  <c r="AK27" i="10"/>
  <c r="AK37" i="10" s="1"/>
  <c r="AQ17" i="1"/>
  <c r="AQ27" i="10"/>
  <c r="AQ37" i="10" s="1"/>
  <c r="AN32" i="10"/>
  <c r="AN22" i="1"/>
  <c r="AE26" i="10"/>
  <c r="AE36" i="10" s="1"/>
  <c r="AE16" i="1"/>
  <c r="AW17" i="1"/>
  <c r="AW27" i="10"/>
  <c r="AW37" i="10" s="1"/>
  <c r="AN30" i="10"/>
  <c r="AN20" i="1"/>
  <c r="AK15" i="1"/>
  <c r="AK25" i="10"/>
  <c r="AK14" i="10"/>
  <c r="H6" i="14"/>
  <c r="H26" i="14" s="1"/>
  <c r="G68" i="9"/>
  <c r="I10" i="12"/>
  <c r="G18" i="12"/>
  <c r="G28" i="12"/>
  <c r="G50" i="9"/>
  <c r="M2" i="1"/>
  <c r="I24" i="14"/>
  <c r="I46" i="11"/>
  <c r="H29" i="12"/>
  <c r="H51" i="9"/>
  <c r="H24" i="13"/>
  <c r="H46" i="10"/>
  <c r="H14" i="13"/>
  <c r="I65" i="9"/>
  <c r="I23" i="14"/>
  <c r="I45" i="11"/>
  <c r="I30" i="12"/>
  <c r="I52" i="9"/>
  <c r="H27" i="12"/>
  <c r="H49" i="9"/>
  <c r="H25" i="14"/>
  <c r="H47" i="11"/>
  <c r="H24" i="14"/>
  <c r="H46" i="11"/>
  <c r="H66" i="11"/>
  <c r="I23" i="12"/>
  <c r="I45" i="9"/>
  <c r="H4" i="12"/>
  <c r="G66" i="9"/>
  <c r="I25" i="12"/>
  <c r="I47" i="9"/>
  <c r="H28" i="14"/>
  <c r="H50" i="11"/>
  <c r="J3" i="14"/>
  <c r="H15" i="14"/>
  <c r="H67" i="11" s="1"/>
  <c r="H9" i="14"/>
  <c r="I10" i="14"/>
  <c r="H18" i="14"/>
  <c r="H70" i="11" s="1"/>
  <c r="I14" i="14"/>
  <c r="H7" i="14"/>
  <c r="G12" i="14"/>
  <c r="I15" i="12"/>
  <c r="I67" i="9" s="1"/>
  <c r="I9" i="12"/>
  <c r="H17" i="12"/>
  <c r="H69" i="9" s="1"/>
  <c r="I20" i="12"/>
  <c r="I72" i="9" s="1"/>
  <c r="J3" i="12"/>
  <c r="H6" i="12"/>
  <c r="H48" i="9" s="1"/>
  <c r="G12" i="12"/>
  <c r="K40" i="9"/>
  <c r="K36" i="9"/>
  <c r="N3" i="9"/>
  <c r="M2" i="9"/>
  <c r="J37" i="9"/>
  <c r="L31" i="9"/>
  <c r="L28" i="9"/>
  <c r="L25" i="9"/>
  <c r="L30" i="9"/>
  <c r="L26" i="9"/>
  <c r="J24" i="9"/>
  <c r="K28" i="9"/>
  <c r="K35" i="9"/>
  <c r="J40" i="9"/>
  <c r="K27" i="9"/>
  <c r="H66" i="10" l="1"/>
  <c r="H16" i="14"/>
  <c r="H68" i="11" s="1"/>
  <c r="AL28" i="10"/>
  <c r="AL38" i="10" s="1"/>
  <c r="AL18" i="1"/>
  <c r="AU27" i="10"/>
  <c r="AU37" i="10" s="1"/>
  <c r="AU17" i="1"/>
  <c r="AO32" i="10"/>
  <c r="AO22" i="1"/>
  <c r="AI31" i="10"/>
  <c r="AI21" i="1"/>
  <c r="AF30" i="10"/>
  <c r="AF40" i="10" s="1"/>
  <c r="AF20" i="1"/>
  <c r="AU25" i="10"/>
  <c r="AU14" i="10"/>
  <c r="AU15" i="1"/>
  <c r="AO27" i="10"/>
  <c r="AO37" i="10" s="1"/>
  <c r="AO17" i="1"/>
  <c r="AH35" i="10"/>
  <c r="AH34" i="10" s="1"/>
  <c r="AH24" i="10"/>
  <c r="W39" i="11"/>
  <c r="X32" i="11"/>
  <c r="AN38" i="10"/>
  <c r="AX14" i="10"/>
  <c r="AX25" i="10"/>
  <c r="AX15" i="1"/>
  <c r="AI29" i="10"/>
  <c r="AI39" i="10" s="1"/>
  <c r="AI19" i="1"/>
  <c r="AR31" i="10"/>
  <c r="AR21" i="1"/>
  <c r="AO25" i="10"/>
  <c r="AO15" i="1"/>
  <c r="AO14" i="10"/>
  <c r="AI26" i="10"/>
  <c r="AI36" i="10" s="1"/>
  <c r="AI16" i="1"/>
  <c r="AC18" i="1"/>
  <c r="AC28" i="10"/>
  <c r="AU30" i="10"/>
  <c r="AU40" i="10" s="1"/>
  <c r="AU20" i="1"/>
  <c r="AR26" i="10"/>
  <c r="AR36" i="10" s="1"/>
  <c r="AR16" i="1"/>
  <c r="W24" i="11"/>
  <c r="W40" i="11"/>
  <c r="AK35" i="10"/>
  <c r="AK34" i="10" s="1"/>
  <c r="AK24" i="10"/>
  <c r="AX19" i="1"/>
  <c r="AX29" i="10"/>
  <c r="AX39" i="10" s="1"/>
  <c r="AU22" i="1"/>
  <c r="AU32" i="10"/>
  <c r="AU18" i="1"/>
  <c r="AU28" i="10"/>
  <c r="AU38" i="10" s="1"/>
  <c r="AR18" i="1"/>
  <c r="AR28" i="10"/>
  <c r="AR38" i="10" s="1"/>
  <c r="AI32" i="10"/>
  <c r="AI22" i="1"/>
  <c r="AF27" i="10"/>
  <c r="AF17" i="1"/>
  <c r="AU21" i="1"/>
  <c r="AU31" i="10"/>
  <c r="AN36" i="10"/>
  <c r="X14" i="11"/>
  <c r="X25" i="11"/>
  <c r="X31" i="11"/>
  <c r="AN39" i="10"/>
  <c r="O4" i="9"/>
  <c r="N4" i="11"/>
  <c r="N4" i="1"/>
  <c r="AL14" i="10"/>
  <c r="AL16" i="1"/>
  <c r="AL26" i="10"/>
  <c r="AL36" i="10" s="1"/>
  <c r="AX20" i="1"/>
  <c r="AX30" i="10"/>
  <c r="AX40" i="10" s="1"/>
  <c r="AC16" i="1"/>
  <c r="AC26" i="10"/>
  <c r="AX31" i="10"/>
  <c r="AX21" i="1"/>
  <c r="AO19" i="1"/>
  <c r="AO29" i="10"/>
  <c r="AO39" i="10" s="1"/>
  <c r="AI17" i="1"/>
  <c r="AI27" i="10"/>
  <c r="AI37" i="10" s="1"/>
  <c r="AC22" i="1"/>
  <c r="AC32" i="10"/>
  <c r="Y17" i="11"/>
  <c r="Y16" i="11"/>
  <c r="Y20" i="11"/>
  <c r="Y21" i="11"/>
  <c r="Y31" i="11" s="1"/>
  <c r="Y19" i="11"/>
  <c r="Y15" i="11"/>
  <c r="Y22" i="11"/>
  <c r="Y32" i="11" s="1"/>
  <c r="Y18" i="11"/>
  <c r="AQ24" i="10"/>
  <c r="AQ40" i="10"/>
  <c r="AQ34" i="10" s="1"/>
  <c r="AX32" i="10"/>
  <c r="AX22" i="1"/>
  <c r="AL20" i="1"/>
  <c r="AL30" i="10"/>
  <c r="AL40" i="10" s="1"/>
  <c r="AC19" i="1"/>
  <c r="AC29" i="10"/>
  <c r="AF25" i="10"/>
  <c r="AF15" i="1"/>
  <c r="AF14" i="10"/>
  <c r="AC30" i="10"/>
  <c r="AC20" i="1"/>
  <c r="AR32" i="10"/>
  <c r="AR22" i="1"/>
  <c r="AO16" i="1"/>
  <c r="AO26" i="10"/>
  <c r="AO36" i="10" s="1"/>
  <c r="AF21" i="1"/>
  <c r="AF31" i="10"/>
  <c r="AA6" i="9"/>
  <c r="Z6" i="11"/>
  <c r="Z6" i="1"/>
  <c r="Z6" i="10"/>
  <c r="AT35" i="10"/>
  <c r="AT34" i="10" s="1"/>
  <c r="AT24" i="10"/>
  <c r="N3" i="1"/>
  <c r="N2" i="1" s="1"/>
  <c r="N2" i="10"/>
  <c r="N3" i="11"/>
  <c r="N2" i="11" s="1"/>
  <c r="AL22" i="1"/>
  <c r="AL32" i="10"/>
  <c r="AL25" i="10"/>
  <c r="AL15" i="1"/>
  <c r="AF32" i="10"/>
  <c r="AF22" i="1"/>
  <c r="AO21" i="1"/>
  <c r="AO31" i="10"/>
  <c r="AL27" i="10"/>
  <c r="AL37" i="10" s="1"/>
  <c r="AL17" i="1"/>
  <c r="AF29" i="10"/>
  <c r="AF39" i="10" s="1"/>
  <c r="AF19" i="1"/>
  <c r="AU29" i="10"/>
  <c r="AU39" i="10" s="1"/>
  <c r="AU19" i="1"/>
  <c r="AR25" i="10"/>
  <c r="AR14" i="10"/>
  <c r="AR15" i="1"/>
  <c r="AI18" i="1"/>
  <c r="AI28" i="10"/>
  <c r="AI38" i="10" s="1"/>
  <c r="AC25" i="10"/>
  <c r="AC15" i="1"/>
  <c r="AC14" i="10"/>
  <c r="AE35" i="10"/>
  <c r="AE24" i="10"/>
  <c r="AY19" i="10"/>
  <c r="AY18" i="10"/>
  <c r="AJ18" i="10"/>
  <c r="AD22" i="10"/>
  <c r="AD18" i="10"/>
  <c r="AY22" i="10"/>
  <c r="AS22" i="10"/>
  <c r="AJ22" i="10"/>
  <c r="AS18" i="10"/>
  <c r="AV18" i="10"/>
  <c r="AP22" i="10"/>
  <c r="AM18" i="10"/>
  <c r="AP18" i="10"/>
  <c r="BB18" i="10" s="1"/>
  <c r="AV22" i="10"/>
  <c r="AM22" i="10"/>
  <c r="AG22" i="10"/>
  <c r="AG18" i="10"/>
  <c r="AD17" i="10"/>
  <c r="AG20" i="10"/>
  <c r="AV20" i="10"/>
  <c r="AM15" i="10"/>
  <c r="AG21" i="10"/>
  <c r="AV21" i="10"/>
  <c r="AM16" i="10"/>
  <c r="AD19" i="10"/>
  <c r="AG17" i="10"/>
  <c r="AP17" i="10"/>
  <c r="AJ20" i="10"/>
  <c r="AY20" i="10"/>
  <c r="AP15" i="10"/>
  <c r="AJ21" i="10"/>
  <c r="AY21" i="10"/>
  <c r="AG19" i="10"/>
  <c r="AS15" i="10"/>
  <c r="AP16" i="10"/>
  <c r="AJ19" i="10"/>
  <c r="AS17" i="10"/>
  <c r="AM20" i="10"/>
  <c r="AD15" i="10"/>
  <c r="AV15" i="10"/>
  <c r="AM21" i="10"/>
  <c r="AS16" i="10"/>
  <c r="AM19" i="10"/>
  <c r="AJ17" i="10"/>
  <c r="AP20" i="10"/>
  <c r="AG15" i="10"/>
  <c r="AP21" i="10"/>
  <c r="AD16" i="10"/>
  <c r="AV16" i="10"/>
  <c r="AP19" i="10"/>
  <c r="AV17" i="10"/>
  <c r="AS20" i="10"/>
  <c r="AJ15" i="10"/>
  <c r="AY15" i="10"/>
  <c r="AS21" i="10"/>
  <c r="AG16" i="10"/>
  <c r="AS19" i="10"/>
  <c r="AY17" i="10"/>
  <c r="AV19" i="10"/>
  <c r="AD21" i="10"/>
  <c r="AM17" i="10"/>
  <c r="AD20" i="10"/>
  <c r="AJ16" i="10"/>
  <c r="AY16" i="10"/>
  <c r="AN40" i="10"/>
  <c r="AL29" i="10"/>
  <c r="AL39" i="10" s="1"/>
  <c r="AL19" i="1"/>
  <c r="AU26" i="10"/>
  <c r="AU36" i="10" s="1"/>
  <c r="AU16" i="1"/>
  <c r="AO18" i="1"/>
  <c r="AO28" i="10"/>
  <c r="AO38" i="10" s="1"/>
  <c r="AI25" i="10"/>
  <c r="AI15" i="1"/>
  <c r="AI14" i="10"/>
  <c r="AC27" i="10"/>
  <c r="AC17" i="1"/>
  <c r="AX27" i="10"/>
  <c r="AX37" i="10" s="1"/>
  <c r="AX17" i="1"/>
  <c r="AO20" i="1"/>
  <c r="AO30" i="10"/>
  <c r="AO40" i="10" s="1"/>
  <c r="AF18" i="1"/>
  <c r="AF28" i="10"/>
  <c r="AF38" i="10" s="1"/>
  <c r="W36" i="11"/>
  <c r="W35" i="11"/>
  <c r="AW24" i="10"/>
  <c r="AW35" i="10"/>
  <c r="AW34" i="10" s="1"/>
  <c r="AN37" i="10"/>
  <c r="AX18" i="1"/>
  <c r="AX28" i="10"/>
  <c r="AX38" i="10" s="1"/>
  <c r="AX26" i="10"/>
  <c r="AX36" i="10" s="1"/>
  <c r="AX16" i="1"/>
  <c r="AR30" i="10"/>
  <c r="AR40" i="10" s="1"/>
  <c r="AR20" i="1"/>
  <c r="AR17" i="1"/>
  <c r="AR27" i="10"/>
  <c r="AR37" i="10" s="1"/>
  <c r="AI30" i="10"/>
  <c r="AI40" i="10" s="1"/>
  <c r="AI20" i="1"/>
  <c r="AF26" i="10"/>
  <c r="AF36" i="10" s="1"/>
  <c r="AF16" i="1"/>
  <c r="AC31" i="10"/>
  <c r="AC21" i="1"/>
  <c r="AR29" i="10"/>
  <c r="AR39" i="10" s="1"/>
  <c r="AR19" i="1"/>
  <c r="AL31" i="10"/>
  <c r="AL21" i="1"/>
  <c r="AE37" i="10"/>
  <c r="AN24" i="10"/>
  <c r="AN35" i="10"/>
  <c r="O5" i="1"/>
  <c r="B4" i="15" s="1"/>
  <c r="O5" i="11"/>
  <c r="P5" i="9"/>
  <c r="H48" i="11"/>
  <c r="G70" i="9"/>
  <c r="H8" i="12"/>
  <c r="H18" i="12" s="1"/>
  <c r="I4" i="13"/>
  <c r="H24" i="12"/>
  <c r="H46" i="9"/>
  <c r="I30" i="14"/>
  <c r="I52" i="11"/>
  <c r="H14" i="12"/>
  <c r="H66" i="9" s="1"/>
  <c r="I66" i="11"/>
  <c r="I29" i="12"/>
  <c r="I51" i="9"/>
  <c r="H29" i="14"/>
  <c r="H51" i="11"/>
  <c r="H27" i="14"/>
  <c r="H49" i="11"/>
  <c r="H16" i="12"/>
  <c r="H68" i="9" s="1"/>
  <c r="J23" i="14"/>
  <c r="J45" i="11"/>
  <c r="J23" i="12"/>
  <c r="J45" i="9"/>
  <c r="I5" i="14"/>
  <c r="I20" i="14"/>
  <c r="I72" i="11" s="1"/>
  <c r="H19" i="14"/>
  <c r="H71" i="11" s="1"/>
  <c r="J4" i="14"/>
  <c r="I8" i="14"/>
  <c r="J13" i="14"/>
  <c r="J65" i="11" s="1"/>
  <c r="H17" i="14"/>
  <c r="H2" i="14"/>
  <c r="H22" i="14" s="1"/>
  <c r="I6" i="14"/>
  <c r="J13" i="12"/>
  <c r="J65" i="9" s="1"/>
  <c r="I7" i="12"/>
  <c r="I17" i="12" s="1"/>
  <c r="I69" i="9" s="1"/>
  <c r="J10" i="12"/>
  <c r="H26" i="12"/>
  <c r="I19" i="12"/>
  <c r="I71" i="9" s="1"/>
  <c r="J5" i="12"/>
  <c r="J15" i="12" s="1"/>
  <c r="J67" i="9" s="1"/>
  <c r="J34" i="9"/>
  <c r="L38" i="9"/>
  <c r="L36" i="9"/>
  <c r="K38" i="9"/>
  <c r="L27" i="9"/>
  <c r="L32" i="9"/>
  <c r="O3" i="9"/>
  <c r="N2" i="9"/>
  <c r="L40" i="9"/>
  <c r="M32" i="9"/>
  <c r="M26" i="9"/>
  <c r="M31" i="9"/>
  <c r="M30" i="9"/>
  <c r="M25" i="9"/>
  <c r="M28" i="9"/>
  <c r="K37" i="9"/>
  <c r="K24" i="9"/>
  <c r="L35" i="9"/>
  <c r="I14" i="13" l="1"/>
  <c r="BB17" i="10"/>
  <c r="BB19" i="10"/>
  <c r="AY26" i="10"/>
  <c r="AY36" i="10" s="1"/>
  <c r="AY16" i="1"/>
  <c r="AY17" i="1"/>
  <c r="AY27" i="10"/>
  <c r="AY37" i="10" s="1"/>
  <c r="AJ25" i="10"/>
  <c r="AJ15" i="1"/>
  <c r="AJ14" i="10"/>
  <c r="AV16" i="1"/>
  <c r="AV26" i="10"/>
  <c r="AV36" i="10" s="1"/>
  <c r="AS26" i="10"/>
  <c r="AS36" i="10" s="1"/>
  <c r="AS16" i="1"/>
  <c r="AJ19" i="1"/>
  <c r="AJ29" i="10"/>
  <c r="AJ39" i="10" s="1"/>
  <c r="AD19" i="1"/>
  <c r="AD29" i="10"/>
  <c r="AD39" i="10" s="1"/>
  <c r="AV21" i="1"/>
  <c r="AV31" i="10"/>
  <c r="AM18" i="1"/>
  <c r="AM28" i="10"/>
  <c r="AM38" i="10" s="1"/>
  <c r="AS22" i="1"/>
  <c r="AS32" i="10"/>
  <c r="Y25" i="11"/>
  <c r="Y14" i="11"/>
  <c r="AJ26" i="10"/>
  <c r="AJ36" i="10" s="1"/>
  <c r="AJ16" i="1"/>
  <c r="AD26" i="10"/>
  <c r="AD16" i="1"/>
  <c r="AM21" i="1"/>
  <c r="AM31" i="10"/>
  <c r="AP26" i="10"/>
  <c r="AP36" i="10" s="1"/>
  <c r="BB36" i="10" s="1"/>
  <c r="AP16" i="1"/>
  <c r="AP15" i="1"/>
  <c r="AP25" i="10"/>
  <c r="AP14" i="10"/>
  <c r="AM16" i="1"/>
  <c r="AM26" i="10"/>
  <c r="AM36" i="10" s="1"/>
  <c r="AG21" i="1"/>
  <c r="AG31" i="10"/>
  <c r="AG32" i="10"/>
  <c r="AG22" i="1"/>
  <c r="AP32" i="10"/>
  <c r="AP22" i="1"/>
  <c r="AY32" i="10"/>
  <c r="AY22" i="1"/>
  <c r="Z15" i="11"/>
  <c r="Z22" i="11"/>
  <c r="Z32" i="11" s="1"/>
  <c r="Z21" i="11"/>
  <c r="Z31" i="11" s="1"/>
  <c r="Z20" i="11"/>
  <c r="Z30" i="11" s="1"/>
  <c r="Z40" i="11" s="1"/>
  <c r="Z19" i="11"/>
  <c r="Z29" i="11" s="1"/>
  <c r="Z39" i="11" s="1"/>
  <c r="Z17" i="11"/>
  <c r="Z27" i="11" s="1"/>
  <c r="Z37" i="11" s="1"/>
  <c r="Z18" i="11"/>
  <c r="Z28" i="11" s="1"/>
  <c r="Z38" i="11" s="1"/>
  <c r="Z16" i="11"/>
  <c r="Z26" i="11" s="1"/>
  <c r="Z36" i="11" s="1"/>
  <c r="Y29" i="11"/>
  <c r="O4" i="11"/>
  <c r="O4" i="1"/>
  <c r="P4" i="9"/>
  <c r="AO24" i="10"/>
  <c r="AO35" i="10"/>
  <c r="AO34" i="10" s="1"/>
  <c r="O2" i="9"/>
  <c r="O3" i="1"/>
  <c r="B3" i="15" s="1"/>
  <c r="O3" i="11"/>
  <c r="O2" i="11" s="1"/>
  <c r="P3" i="9"/>
  <c r="W34" i="11"/>
  <c r="AS29" i="10"/>
  <c r="AS39" i="10" s="1"/>
  <c r="AS19" i="1"/>
  <c r="AS30" i="10"/>
  <c r="AS40" i="10" s="1"/>
  <c r="AS20" i="1"/>
  <c r="BB21" i="10"/>
  <c r="AP21" i="1"/>
  <c r="AP31" i="10"/>
  <c r="AM14" i="10"/>
  <c r="AM15" i="1"/>
  <c r="AM25" i="10"/>
  <c r="AM22" i="1"/>
  <c r="AM32" i="10"/>
  <c r="AV18" i="1"/>
  <c r="AV28" i="10"/>
  <c r="AV38" i="10" s="1"/>
  <c r="AD18" i="1"/>
  <c r="AD28" i="10"/>
  <c r="AE34" i="10"/>
  <c r="AR35" i="10"/>
  <c r="AR34" i="10" s="1"/>
  <c r="AR24" i="10"/>
  <c r="AA6" i="1"/>
  <c r="AZ6" i="1" s="1"/>
  <c r="C5" i="15" s="1"/>
  <c r="AA6" i="11"/>
  <c r="AA6" i="10"/>
  <c r="AZ6" i="9"/>
  <c r="AB6" i="9"/>
  <c r="AC40" i="10"/>
  <c r="AN34" i="10"/>
  <c r="AG25" i="10"/>
  <c r="AG14" i="10"/>
  <c r="AG15" i="1"/>
  <c r="AV14" i="10"/>
  <c r="AV15" i="1"/>
  <c r="AV25" i="10"/>
  <c r="AS14" i="10"/>
  <c r="AS25" i="10"/>
  <c r="AS15" i="1"/>
  <c r="AY20" i="1"/>
  <c r="AY30" i="10"/>
  <c r="AY40" i="10" s="1"/>
  <c r="AV32" i="10"/>
  <c r="AV22" i="1"/>
  <c r="Y30" i="11"/>
  <c r="AC38" i="10"/>
  <c r="BB16" i="10"/>
  <c r="AC37" i="10"/>
  <c r="AD30" i="10"/>
  <c r="AD20" i="1"/>
  <c r="AG16" i="1"/>
  <c r="AG26" i="10"/>
  <c r="AG36" i="10" s="1"/>
  <c r="AV27" i="10"/>
  <c r="AV37" i="10" s="1"/>
  <c r="AV17" i="1"/>
  <c r="AP20" i="1"/>
  <c r="AP30" i="10"/>
  <c r="AP40" i="10" s="1"/>
  <c r="BB20" i="10"/>
  <c r="AD14" i="10"/>
  <c r="AD25" i="10"/>
  <c r="AD15" i="1"/>
  <c r="AJ30" i="10"/>
  <c r="AJ40" i="10" s="1"/>
  <c r="AJ20" i="1"/>
  <c r="AV30" i="10"/>
  <c r="AV40" i="10" s="1"/>
  <c r="AV20" i="1"/>
  <c r="AS28" i="10"/>
  <c r="AS38" i="10" s="1"/>
  <c r="AS18" i="1"/>
  <c r="AD32" i="10"/>
  <c r="AD22" i="1"/>
  <c r="BB15" i="10"/>
  <c r="Y26" i="11"/>
  <c r="AM17" i="1"/>
  <c r="AM27" i="10"/>
  <c r="AM37" i="10" s="1"/>
  <c r="AS31" i="10"/>
  <c r="AS21" i="1"/>
  <c r="AJ27" i="10"/>
  <c r="AJ37" i="10" s="1"/>
  <c r="AJ17" i="1"/>
  <c r="AM20" i="1"/>
  <c r="AM30" i="10"/>
  <c r="AM40" i="10" s="1"/>
  <c r="AG29" i="10"/>
  <c r="AG39" i="10" s="1"/>
  <c r="AG19" i="1"/>
  <c r="AG20" i="1"/>
  <c r="AG30" i="10"/>
  <c r="AG40" i="10" s="1"/>
  <c r="AP28" i="10"/>
  <c r="AP38" i="10" s="1"/>
  <c r="AP18" i="1"/>
  <c r="AJ28" i="10"/>
  <c r="AJ38" i="10" s="1"/>
  <c r="AJ18" i="1"/>
  <c r="AC35" i="10"/>
  <c r="AC24" i="10"/>
  <c r="AF35" i="10"/>
  <c r="AF24" i="10"/>
  <c r="Y27" i="11"/>
  <c r="BB22" i="10"/>
  <c r="AF37" i="10"/>
  <c r="Q5" i="9"/>
  <c r="P5" i="11"/>
  <c r="P5" i="1"/>
  <c r="P5" i="10"/>
  <c r="AD31" i="10"/>
  <c r="AD21" i="1"/>
  <c r="AP29" i="10"/>
  <c r="AP39" i="10" s="1"/>
  <c r="AP19" i="1"/>
  <c r="AY31" i="10"/>
  <c r="AY21" i="1"/>
  <c r="AP27" i="10"/>
  <c r="AP17" i="1"/>
  <c r="AD17" i="1"/>
  <c r="AD27" i="10"/>
  <c r="AY28" i="10"/>
  <c r="AY38" i="10" s="1"/>
  <c r="AY18" i="1"/>
  <c r="AL24" i="10"/>
  <c r="AL35" i="10"/>
  <c r="AL34" i="10" s="1"/>
  <c r="AC39" i="10"/>
  <c r="Y28" i="11"/>
  <c r="AC36" i="10"/>
  <c r="X35" i="11"/>
  <c r="X34" i="11" s="1"/>
  <c r="X24" i="11"/>
  <c r="AU35" i="10"/>
  <c r="AU34" i="10" s="1"/>
  <c r="AU24" i="10"/>
  <c r="AI35" i="10"/>
  <c r="AI34" i="10" s="1"/>
  <c r="AI24" i="10"/>
  <c r="AV19" i="1"/>
  <c r="AV29" i="10"/>
  <c r="AV39" i="10" s="1"/>
  <c r="AY14" i="10"/>
  <c r="AY25" i="10"/>
  <c r="AY15" i="1"/>
  <c r="AM19" i="1"/>
  <c r="AM29" i="10"/>
  <c r="AM39" i="10" s="1"/>
  <c r="AS27" i="10"/>
  <c r="AS37" i="10" s="1"/>
  <c r="AS17" i="1"/>
  <c r="AJ21" i="1"/>
  <c r="AJ31" i="10"/>
  <c r="AG17" i="1"/>
  <c r="AG27" i="10"/>
  <c r="AG28" i="10"/>
  <c r="AG38" i="10" s="1"/>
  <c r="AG18" i="1"/>
  <c r="AJ22" i="1"/>
  <c r="AJ32" i="10"/>
  <c r="AY19" i="1"/>
  <c r="AY29" i="10"/>
  <c r="AY39" i="10" s="1"/>
  <c r="AX35" i="10"/>
  <c r="AX34" i="10" s="1"/>
  <c r="AX24" i="10"/>
  <c r="H2" i="12"/>
  <c r="H22" i="12" s="1"/>
  <c r="H12" i="12"/>
  <c r="J4" i="13"/>
  <c r="I66" i="10"/>
  <c r="H70" i="9"/>
  <c r="I8" i="12"/>
  <c r="I18" i="12" s="1"/>
  <c r="H28" i="12"/>
  <c r="H50" i="9"/>
  <c r="I6" i="12"/>
  <c r="I48" i="9" s="1"/>
  <c r="I24" i="13"/>
  <c r="I46" i="10"/>
  <c r="I27" i="12"/>
  <c r="I49" i="9"/>
  <c r="I26" i="14"/>
  <c r="I48" i="11"/>
  <c r="I25" i="14"/>
  <c r="I47" i="11"/>
  <c r="H12" i="14"/>
  <c r="H69" i="11"/>
  <c r="J30" i="12"/>
  <c r="J52" i="9"/>
  <c r="I28" i="14"/>
  <c r="I50" i="11"/>
  <c r="J25" i="12"/>
  <c r="J47" i="9"/>
  <c r="J20" i="12"/>
  <c r="J72" i="9" s="1"/>
  <c r="J24" i="14"/>
  <c r="J46" i="11"/>
  <c r="I4" i="12"/>
  <c r="I14" i="12"/>
  <c r="I66" i="9" s="1"/>
  <c r="I18" i="14"/>
  <c r="I70" i="11" s="1"/>
  <c r="I9" i="14"/>
  <c r="I16" i="14"/>
  <c r="I68" i="11" s="1"/>
  <c r="J10" i="14"/>
  <c r="I7" i="14"/>
  <c r="J14" i="14"/>
  <c r="J66" i="11" s="1"/>
  <c r="K3" i="14"/>
  <c r="I15" i="14"/>
  <c r="I67" i="11" s="1"/>
  <c r="K5" i="12"/>
  <c r="J9" i="12"/>
  <c r="J7" i="12"/>
  <c r="K3" i="12"/>
  <c r="L24" i="9"/>
  <c r="K34" i="9"/>
  <c r="M38" i="9"/>
  <c r="M35" i="9"/>
  <c r="M40" i="9"/>
  <c r="L37" i="9"/>
  <c r="L34" i="9" s="1"/>
  <c r="M36" i="9"/>
  <c r="O14" i="9"/>
  <c r="M27" i="9"/>
  <c r="M24" i="9" s="1"/>
  <c r="AF34" i="10" l="1"/>
  <c r="J14" i="13"/>
  <c r="BB31" i="10"/>
  <c r="BB38" i="10"/>
  <c r="BB40" i="10"/>
  <c r="AM24" i="10"/>
  <c r="AM35" i="10"/>
  <c r="AM34" i="10" s="1"/>
  <c r="AG37" i="10"/>
  <c r="BB39" i="10"/>
  <c r="BB28" i="10"/>
  <c r="Y39" i="11"/>
  <c r="Z25" i="11"/>
  <c r="Z14" i="11"/>
  <c r="AY24" i="10"/>
  <c r="AY35" i="10"/>
  <c r="AY34" i="10" s="1"/>
  <c r="AD37" i="10"/>
  <c r="R5" i="9"/>
  <c r="Q5" i="10"/>
  <c r="Q5" i="11"/>
  <c r="Q5" i="1"/>
  <c r="Y36" i="11"/>
  <c r="AG24" i="10"/>
  <c r="AG35" i="10"/>
  <c r="AB6" i="1"/>
  <c r="AB6" i="11"/>
  <c r="AB6" i="10"/>
  <c r="AD38" i="10"/>
  <c r="Y35" i="11"/>
  <c r="Y24" i="11"/>
  <c r="AC34" i="10"/>
  <c r="AJ35" i="10"/>
  <c r="AJ34" i="10" s="1"/>
  <c r="AJ24" i="10"/>
  <c r="AZ6" i="10"/>
  <c r="AZ6" i="11"/>
  <c r="Q3" i="9"/>
  <c r="P3" i="11"/>
  <c r="P2" i="11" s="1"/>
  <c r="P3" i="1"/>
  <c r="P3" i="10"/>
  <c r="P2" i="10" s="1"/>
  <c r="P2" i="9"/>
  <c r="Q4" i="9"/>
  <c r="P4" i="10"/>
  <c r="P4" i="11"/>
  <c r="P4" i="1"/>
  <c r="BB14" i="10"/>
  <c r="AD36" i="10"/>
  <c r="Y38" i="11"/>
  <c r="AS35" i="10"/>
  <c r="AS34" i="10" s="1"/>
  <c r="AS24" i="10"/>
  <c r="AP37" i="10"/>
  <c r="BB37" i="10" s="1"/>
  <c r="BB27" i="10"/>
  <c r="BB30" i="10"/>
  <c r="AD35" i="10"/>
  <c r="AD24" i="10"/>
  <c r="Y40" i="11"/>
  <c r="AV35" i="10"/>
  <c r="AV34" i="10" s="1"/>
  <c r="AV24" i="10"/>
  <c r="AA21" i="11"/>
  <c r="AA20" i="11"/>
  <c r="AA22" i="11"/>
  <c r="AA32" i="11" s="1"/>
  <c r="AZ32" i="11" s="1"/>
  <c r="AA18" i="11"/>
  <c r="AA28" i="11" s="1"/>
  <c r="AA38" i="11" s="1"/>
  <c r="AA16" i="11"/>
  <c r="AA15" i="11"/>
  <c r="AA17" i="11"/>
  <c r="AA19" i="11"/>
  <c r="BB32" i="10"/>
  <c r="AP35" i="10"/>
  <c r="AP24" i="10"/>
  <c r="BB25" i="10"/>
  <c r="BB29" i="10"/>
  <c r="Y37" i="11"/>
  <c r="P16" i="10"/>
  <c r="P19" i="10"/>
  <c r="P18" i="10"/>
  <c r="P21" i="10"/>
  <c r="P17" i="10"/>
  <c r="P15" i="10"/>
  <c r="P20" i="10"/>
  <c r="P22" i="10"/>
  <c r="AD40" i="10"/>
  <c r="BB26" i="10"/>
  <c r="J24" i="13"/>
  <c r="J46" i="10"/>
  <c r="I26" i="12"/>
  <c r="I16" i="12"/>
  <c r="I68" i="9" s="1"/>
  <c r="J66" i="10"/>
  <c r="I70" i="9"/>
  <c r="J8" i="12"/>
  <c r="I50" i="9"/>
  <c r="I28" i="12"/>
  <c r="J30" i="14"/>
  <c r="J52" i="11"/>
  <c r="I29" i="14"/>
  <c r="I51" i="11"/>
  <c r="J4" i="12"/>
  <c r="J14" i="12" s="1"/>
  <c r="K23" i="14"/>
  <c r="K45" i="11"/>
  <c r="I24" i="12"/>
  <c r="I46" i="9"/>
  <c r="I2" i="12"/>
  <c r="I22" i="12" s="1"/>
  <c r="J29" i="12"/>
  <c r="J51" i="9"/>
  <c r="K25" i="12"/>
  <c r="K47" i="9"/>
  <c r="J27" i="12"/>
  <c r="J49" i="9"/>
  <c r="J17" i="12"/>
  <c r="J69" i="9" s="1"/>
  <c r="K23" i="12"/>
  <c r="K45" i="9"/>
  <c r="K10" i="12"/>
  <c r="K20" i="12" s="1"/>
  <c r="K72" i="9" s="1"/>
  <c r="I27" i="14"/>
  <c r="I49" i="11"/>
  <c r="I2" i="14"/>
  <c r="I22" i="14" s="1"/>
  <c r="J6" i="14"/>
  <c r="J5" i="14"/>
  <c r="K13" i="14"/>
  <c r="K65" i="11" s="1"/>
  <c r="K4" i="14"/>
  <c r="I19" i="14"/>
  <c r="I71" i="11" s="1"/>
  <c r="J20" i="14"/>
  <c r="J72" i="11" s="1"/>
  <c r="I17" i="14"/>
  <c r="I69" i="11" s="1"/>
  <c r="J8" i="14"/>
  <c r="K4" i="13"/>
  <c r="J19" i="12"/>
  <c r="J71" i="9" s="1"/>
  <c r="K13" i="12"/>
  <c r="K65" i="9" s="1"/>
  <c r="K15" i="12"/>
  <c r="K67" i="9" s="1"/>
  <c r="B18" i="9"/>
  <c r="B19" i="9"/>
  <c r="M37" i="9"/>
  <c r="M34" i="9" s="1"/>
  <c r="N27" i="9"/>
  <c r="O17" i="9"/>
  <c r="B17" i="9" s="1"/>
  <c r="N28" i="9"/>
  <c r="O18" i="9"/>
  <c r="N31" i="9"/>
  <c r="O21" i="9"/>
  <c r="B21" i="9" s="1"/>
  <c r="N30" i="9"/>
  <c r="O20" i="9"/>
  <c r="B20" i="9" s="1"/>
  <c r="N32" i="9"/>
  <c r="O22" i="9"/>
  <c r="B22" i="9" s="1"/>
  <c r="N26" i="9"/>
  <c r="O16" i="9"/>
  <c r="B16" i="9" s="1"/>
  <c r="N25" i="9"/>
  <c r="O15" i="9"/>
  <c r="B15" i="9" s="1"/>
  <c r="AG34" i="10" l="1"/>
  <c r="BB24" i="10"/>
  <c r="P31" i="10"/>
  <c r="P21" i="1"/>
  <c r="AB20" i="11"/>
  <c r="AB17" i="11"/>
  <c r="AB22" i="11"/>
  <c r="AB21" i="11"/>
  <c r="AB19" i="11"/>
  <c r="AB18" i="11"/>
  <c r="AB16" i="11"/>
  <c r="AB15" i="11"/>
  <c r="P25" i="10"/>
  <c r="P14" i="10"/>
  <c r="P15" i="1"/>
  <c r="AA26" i="11"/>
  <c r="AZ16" i="11"/>
  <c r="P27" i="10"/>
  <c r="P17" i="1"/>
  <c r="AZ22" i="11"/>
  <c r="P28" i="10"/>
  <c r="P18" i="1"/>
  <c r="AP34" i="10"/>
  <c r="BB34" i="10" s="1"/>
  <c r="BB35" i="10"/>
  <c r="AA30" i="11"/>
  <c r="AZ20" i="11"/>
  <c r="R3" i="9"/>
  <c r="Q3" i="11"/>
  <c r="Q2" i="11" s="1"/>
  <c r="Q3" i="10"/>
  <c r="Q3" i="1"/>
  <c r="D3" i="15" s="1"/>
  <c r="Q2" i="9"/>
  <c r="S5" i="9"/>
  <c r="R5" i="11"/>
  <c r="R5" i="1"/>
  <c r="R5" i="10"/>
  <c r="P29" i="10"/>
  <c r="P19" i="1"/>
  <c r="AA31" i="11"/>
  <c r="AZ31" i="11" s="1"/>
  <c r="AZ21" i="11"/>
  <c r="Z35" i="11"/>
  <c r="Z34" i="11" s="1"/>
  <c r="Z24" i="11"/>
  <c r="P26" i="10"/>
  <c r="P16" i="1"/>
  <c r="AA29" i="11"/>
  <c r="AZ19" i="11"/>
  <c r="AD34" i="10"/>
  <c r="Y34" i="11"/>
  <c r="P32" i="10"/>
  <c r="P22" i="1"/>
  <c r="AA27" i="11"/>
  <c r="AZ17" i="11"/>
  <c r="AZ28" i="11"/>
  <c r="R4" i="9"/>
  <c r="Q4" i="10"/>
  <c r="Q4" i="11"/>
  <c r="Q4" i="1"/>
  <c r="Q20" i="10"/>
  <c r="Q16" i="10"/>
  <c r="Q21" i="10"/>
  <c r="Q19" i="10"/>
  <c r="Q15" i="10"/>
  <c r="Q17" i="10"/>
  <c r="Q22" i="10"/>
  <c r="Q18" i="10"/>
  <c r="P30" i="10"/>
  <c r="P20" i="1"/>
  <c r="AA25" i="11"/>
  <c r="AA14" i="11"/>
  <c r="AZ14" i="11" s="1"/>
  <c r="AZ15" i="11"/>
  <c r="AZ38" i="11"/>
  <c r="AZ18" i="11"/>
  <c r="I12" i="12"/>
  <c r="J6" i="12"/>
  <c r="J48" i="9" s="1"/>
  <c r="K7" i="12"/>
  <c r="K17" i="12" s="1"/>
  <c r="K69" i="9" s="1"/>
  <c r="J50" i="9"/>
  <c r="J28" i="12"/>
  <c r="J18" i="12"/>
  <c r="J28" i="14"/>
  <c r="J50" i="11"/>
  <c r="K30" i="12"/>
  <c r="K52" i="9"/>
  <c r="K4" i="12"/>
  <c r="K14" i="12" s="1"/>
  <c r="K24" i="14"/>
  <c r="K46" i="11"/>
  <c r="J24" i="12"/>
  <c r="J46" i="9"/>
  <c r="K24" i="13"/>
  <c r="K46" i="10"/>
  <c r="J25" i="14"/>
  <c r="J47" i="11"/>
  <c r="J66" i="9"/>
  <c r="K27" i="12"/>
  <c r="K49" i="9"/>
  <c r="J26" i="14"/>
  <c r="J48" i="11"/>
  <c r="K14" i="14"/>
  <c r="K66" i="11" s="1"/>
  <c r="J7" i="14"/>
  <c r="J15" i="14"/>
  <c r="J67" i="11" s="1"/>
  <c r="I12" i="14"/>
  <c r="J18" i="14"/>
  <c r="J70" i="11" s="1"/>
  <c r="K10" i="14"/>
  <c r="J16" i="14"/>
  <c r="J68" i="11" s="1"/>
  <c r="L3" i="14"/>
  <c r="J9" i="14"/>
  <c r="K14" i="13"/>
  <c r="K9" i="12"/>
  <c r="K19" i="12" s="1"/>
  <c r="K71" i="9" s="1"/>
  <c r="J26" i="12"/>
  <c r="J2" i="12"/>
  <c r="J22" i="12" s="1"/>
  <c r="L10" i="12"/>
  <c r="J16" i="12"/>
  <c r="J68" i="9" s="1"/>
  <c r="L5" i="12"/>
  <c r="L3" i="12"/>
  <c r="N35" i="9"/>
  <c r="N24" i="9"/>
  <c r="O25" i="9"/>
  <c r="N37" i="9"/>
  <c r="O37" i="9" s="1"/>
  <c r="O27" i="9"/>
  <c r="N36" i="9"/>
  <c r="O36" i="9" s="1"/>
  <c r="O26" i="9"/>
  <c r="O31" i="9"/>
  <c r="N38" i="9"/>
  <c r="O38" i="9" s="1"/>
  <c r="O28" i="9"/>
  <c r="N40" i="9"/>
  <c r="O40" i="9" s="1"/>
  <c r="O30" i="9"/>
  <c r="O32" i="9"/>
  <c r="K66" i="10" l="1"/>
  <c r="Q15" i="1"/>
  <c r="Q25" i="10"/>
  <c r="Q14" i="10"/>
  <c r="AB29" i="11"/>
  <c r="BA19" i="11"/>
  <c r="AA35" i="11"/>
  <c r="AZ35" i="11" s="1"/>
  <c r="AZ25" i="11"/>
  <c r="Q19" i="1"/>
  <c r="Q29" i="10"/>
  <c r="S4" i="9"/>
  <c r="R4" i="10"/>
  <c r="R4" i="1"/>
  <c r="R4" i="11"/>
  <c r="R19" i="10"/>
  <c r="R22" i="10"/>
  <c r="R17" i="10"/>
  <c r="R18" i="10"/>
  <c r="R20" i="10"/>
  <c r="R21" i="10"/>
  <c r="R16" i="10"/>
  <c r="R15" i="10"/>
  <c r="S3" i="9"/>
  <c r="R3" i="11"/>
  <c r="R3" i="1"/>
  <c r="E3" i="15" s="1"/>
  <c r="R3" i="10"/>
  <c r="R2" i="10" s="1"/>
  <c r="R2" i="9"/>
  <c r="AB31" i="11"/>
  <c r="BA31" i="11" s="1"/>
  <c r="BA21" i="11"/>
  <c r="Q21" i="1"/>
  <c r="Q31" i="10"/>
  <c r="AB32" i="11"/>
  <c r="BA32" i="11" s="1"/>
  <c r="BA22" i="11"/>
  <c r="Q16" i="1"/>
  <c r="Q26" i="10"/>
  <c r="AA39" i="11"/>
  <c r="AZ39" i="11" s="1"/>
  <c r="AZ29" i="11"/>
  <c r="AA40" i="11"/>
  <c r="AZ40" i="11" s="1"/>
  <c r="AZ30" i="11"/>
  <c r="AB27" i="11"/>
  <c r="BA17" i="11"/>
  <c r="P39" i="10"/>
  <c r="P40" i="10"/>
  <c r="Q20" i="1"/>
  <c r="Q30" i="10"/>
  <c r="AA24" i="11"/>
  <c r="AZ24" i="11" s="1"/>
  <c r="AA37" i="11"/>
  <c r="AZ37" i="11" s="1"/>
  <c r="AZ27" i="11"/>
  <c r="S5" i="10"/>
  <c r="S5" i="11"/>
  <c r="T5" i="9"/>
  <c r="S5" i="1"/>
  <c r="P24" i="10"/>
  <c r="P35" i="10"/>
  <c r="AB30" i="11"/>
  <c r="BA20" i="11"/>
  <c r="AA36" i="11"/>
  <c r="AZ36" i="11" s="1"/>
  <c r="AZ26" i="11"/>
  <c r="Q18" i="1"/>
  <c r="Q28" i="10"/>
  <c r="P37" i="10"/>
  <c r="AB25" i="11"/>
  <c r="AB14" i="11"/>
  <c r="BA14" i="11" s="1"/>
  <c r="BA15" i="11"/>
  <c r="P38" i="10"/>
  <c r="Q22" i="1"/>
  <c r="Q32" i="10"/>
  <c r="P36" i="10"/>
  <c r="AB26" i="11"/>
  <c r="BA16" i="11"/>
  <c r="Q27" i="10"/>
  <c r="Q17" i="1"/>
  <c r="Q2" i="10"/>
  <c r="AB28" i="11"/>
  <c r="BA18" i="11"/>
  <c r="J70" i="9"/>
  <c r="K8" i="12"/>
  <c r="L4" i="12"/>
  <c r="L23" i="12"/>
  <c r="L45" i="9"/>
  <c r="K29" i="12"/>
  <c r="K51" i="9"/>
  <c r="J27" i="14"/>
  <c r="J49" i="11"/>
  <c r="K24" i="12"/>
  <c r="K46" i="9"/>
  <c r="J29" i="14"/>
  <c r="J51" i="11"/>
  <c r="L25" i="12"/>
  <c r="L47" i="9"/>
  <c r="L23" i="14"/>
  <c r="L45" i="11"/>
  <c r="K66" i="9"/>
  <c r="L30" i="12"/>
  <c r="L52" i="9"/>
  <c r="K30" i="14"/>
  <c r="K52" i="11"/>
  <c r="K8" i="14"/>
  <c r="J2" i="14"/>
  <c r="J22" i="14" s="1"/>
  <c r="K5" i="14"/>
  <c r="L13" i="14"/>
  <c r="L65" i="11" s="1"/>
  <c r="J17" i="14"/>
  <c r="J69" i="11" s="1"/>
  <c r="K20" i="14"/>
  <c r="K72" i="11" s="1"/>
  <c r="J19" i="14"/>
  <c r="J71" i="11" s="1"/>
  <c r="K6" i="14"/>
  <c r="L4" i="14"/>
  <c r="L4" i="13"/>
  <c r="K6" i="12"/>
  <c r="K48" i="9" s="1"/>
  <c r="J12" i="12"/>
  <c r="L20" i="12"/>
  <c r="L72" i="9" s="1"/>
  <c r="L7" i="12"/>
  <c r="L13" i="12"/>
  <c r="L65" i="9" s="1"/>
  <c r="L15" i="12"/>
  <c r="L67" i="9" s="1"/>
  <c r="L9" i="12"/>
  <c r="O24" i="9"/>
  <c r="N34" i="9"/>
  <c r="O34" i="9" s="1"/>
  <c r="O35" i="9"/>
  <c r="R14" i="10" l="1"/>
  <c r="R25" i="10"/>
  <c r="R15" i="1"/>
  <c r="AA34" i="11"/>
  <c r="AZ34" i="11" s="1"/>
  <c r="Q40" i="10"/>
  <c r="R26" i="10"/>
  <c r="R16" i="1"/>
  <c r="AB40" i="11"/>
  <c r="BA40" i="11" s="1"/>
  <c r="BA30" i="11"/>
  <c r="T5" i="1"/>
  <c r="T2" i="1" s="1"/>
  <c r="T5" i="10"/>
  <c r="T5" i="11"/>
  <c r="T2" i="11" s="1"/>
  <c r="U5" i="9"/>
  <c r="T2" i="9"/>
  <c r="Q36" i="10"/>
  <c r="R31" i="10"/>
  <c r="R21" i="1"/>
  <c r="AB39" i="11"/>
  <c r="BA39" i="11" s="1"/>
  <c r="BA29" i="11"/>
  <c r="R20" i="1"/>
  <c r="R30" i="10"/>
  <c r="Q37" i="10"/>
  <c r="P34" i="10"/>
  <c r="S15" i="10"/>
  <c r="S22" i="10"/>
  <c r="S20" i="10"/>
  <c r="S16" i="10"/>
  <c r="S18" i="10"/>
  <c r="S17" i="10"/>
  <c r="S19" i="10"/>
  <c r="S21" i="10"/>
  <c r="R18" i="1"/>
  <c r="R28" i="10"/>
  <c r="S4" i="11"/>
  <c r="S4" i="10"/>
  <c r="S4" i="1"/>
  <c r="Q35" i="10"/>
  <c r="Q24" i="10"/>
  <c r="AB38" i="11"/>
  <c r="BA38" i="11" s="1"/>
  <c r="BA28" i="11"/>
  <c r="Q38" i="10"/>
  <c r="AB37" i="11"/>
  <c r="BA37" i="11" s="1"/>
  <c r="BA27" i="11"/>
  <c r="R27" i="10"/>
  <c r="R17" i="1"/>
  <c r="Q39" i="10"/>
  <c r="AB36" i="11"/>
  <c r="BA36" i="11" s="1"/>
  <c r="BA26" i="11"/>
  <c r="AB35" i="11"/>
  <c r="AB24" i="11"/>
  <c r="BA24" i="11" s="1"/>
  <c r="BA25" i="11"/>
  <c r="R2" i="11"/>
  <c r="R32" i="10"/>
  <c r="R22" i="1"/>
  <c r="S3" i="11"/>
  <c r="S2" i="11" s="1"/>
  <c r="S3" i="1"/>
  <c r="S3" i="10"/>
  <c r="S2" i="10" s="1"/>
  <c r="S2" i="9"/>
  <c r="R19" i="1"/>
  <c r="R29" i="10"/>
  <c r="K28" i="12"/>
  <c r="K50" i="9"/>
  <c r="K18" i="12"/>
  <c r="K26" i="14"/>
  <c r="K48" i="11"/>
  <c r="L29" i="12"/>
  <c r="L51" i="9"/>
  <c r="K16" i="12"/>
  <c r="K68" i="9" s="1"/>
  <c r="L24" i="12"/>
  <c r="L46" i="9"/>
  <c r="L14" i="12"/>
  <c r="L66" i="9" s="1"/>
  <c r="L24" i="13"/>
  <c r="L46" i="10"/>
  <c r="K25" i="14"/>
  <c r="K47" i="11"/>
  <c r="L27" i="12"/>
  <c r="L49" i="9"/>
  <c r="L24" i="14"/>
  <c r="L46" i="11"/>
  <c r="K28" i="14"/>
  <c r="K50" i="11"/>
  <c r="K7" i="14"/>
  <c r="L14" i="14"/>
  <c r="L66" i="11" s="1"/>
  <c r="K15" i="14"/>
  <c r="K67" i="11" s="1"/>
  <c r="J12" i="14"/>
  <c r="M3" i="14"/>
  <c r="M45" i="11" s="1"/>
  <c r="K16" i="14"/>
  <c r="K68" i="11" s="1"/>
  <c r="K9" i="14"/>
  <c r="L10" i="14"/>
  <c r="K18" i="14"/>
  <c r="K70" i="11" s="1"/>
  <c r="L14" i="13"/>
  <c r="M3" i="12"/>
  <c r="M13" i="12" s="1"/>
  <c r="M65" i="9" s="1"/>
  <c r="L17" i="12"/>
  <c r="L69" i="9" s="1"/>
  <c r="M10" i="12"/>
  <c r="M52" i="9" s="1"/>
  <c r="L19" i="12"/>
  <c r="L71" i="9" s="1"/>
  <c r="K26" i="12"/>
  <c r="K2" i="12"/>
  <c r="K22" i="12" s="1"/>
  <c r="M5" i="12"/>
  <c r="L66" i="10" l="1"/>
  <c r="S30" i="10"/>
  <c r="S20" i="1"/>
  <c r="U5" i="1"/>
  <c r="U2" i="1" s="1"/>
  <c r="U5" i="10"/>
  <c r="U5" i="11"/>
  <c r="U2" i="11" s="1"/>
  <c r="V5" i="9"/>
  <c r="U2" i="9"/>
  <c r="R38" i="10"/>
  <c r="S32" i="10"/>
  <c r="S22" i="1"/>
  <c r="T2" i="10"/>
  <c r="T15" i="10"/>
  <c r="T20" i="10"/>
  <c r="T22" i="10"/>
  <c r="T18" i="10"/>
  <c r="T16" i="10"/>
  <c r="T21" i="10"/>
  <c r="T17" i="10"/>
  <c r="T19" i="10"/>
  <c r="S31" i="10"/>
  <c r="S21" i="1"/>
  <c r="R40" i="10"/>
  <c r="S25" i="10"/>
  <c r="S14" i="10"/>
  <c r="S15" i="1"/>
  <c r="S29" i="10"/>
  <c r="S19" i="1"/>
  <c r="Q34" i="10"/>
  <c r="S17" i="1"/>
  <c r="S27" i="10"/>
  <c r="BA35" i="11"/>
  <c r="AB34" i="11"/>
  <c r="BA34" i="11" s="1"/>
  <c r="R37" i="10"/>
  <c r="S18" i="1"/>
  <c r="S28" i="10"/>
  <c r="R35" i="10"/>
  <c r="R24" i="10"/>
  <c r="R39" i="10"/>
  <c r="S26" i="10"/>
  <c r="S16" i="1"/>
  <c r="R36" i="10"/>
  <c r="L6" i="12"/>
  <c r="L48" i="9" s="1"/>
  <c r="K12" i="12"/>
  <c r="K70" i="9"/>
  <c r="L8" i="12"/>
  <c r="K2" i="14"/>
  <c r="K22" i="14" s="1"/>
  <c r="M13" i="14"/>
  <c r="M65" i="11" s="1"/>
  <c r="M25" i="12"/>
  <c r="M47" i="9"/>
  <c r="L30" i="14"/>
  <c r="L52" i="11"/>
  <c r="K29" i="14"/>
  <c r="K51" i="11"/>
  <c r="K27" i="14"/>
  <c r="K49" i="11"/>
  <c r="M4" i="12"/>
  <c r="M23" i="12"/>
  <c r="M45" i="9"/>
  <c r="M23" i="14"/>
  <c r="L5" i="14"/>
  <c r="L47" i="11" s="1"/>
  <c r="M4" i="14"/>
  <c r="M14" i="14" s="1"/>
  <c r="M66" i="11" s="1"/>
  <c r="K19" i="14"/>
  <c r="K71" i="11" s="1"/>
  <c r="L8" i="14"/>
  <c r="L20" i="14"/>
  <c r="L72" i="11" s="1"/>
  <c r="L6" i="14"/>
  <c r="K17" i="14"/>
  <c r="M4" i="13"/>
  <c r="M15" i="12"/>
  <c r="M67" i="9" s="1"/>
  <c r="M9" i="12"/>
  <c r="M51" i="9" s="1"/>
  <c r="M30" i="12"/>
  <c r="M20" i="12"/>
  <c r="M72" i="9" s="1"/>
  <c r="M7" i="12"/>
  <c r="M49" i="9" s="1"/>
  <c r="N3" i="12"/>
  <c r="N45" i="9" s="1"/>
  <c r="M14" i="13" l="1"/>
  <c r="T26" i="10"/>
  <c r="T16" i="1"/>
  <c r="S39" i="10"/>
  <c r="T28" i="10"/>
  <c r="T18" i="1"/>
  <c r="T32" i="10"/>
  <c r="T22" i="1"/>
  <c r="S40" i="10"/>
  <c r="T21" i="1"/>
  <c r="T31" i="10"/>
  <c r="L2" i="12"/>
  <c r="L22" i="12" s="1"/>
  <c r="R34" i="10"/>
  <c r="S37" i="10"/>
  <c r="T20" i="1"/>
  <c r="T30" i="10"/>
  <c r="T25" i="10"/>
  <c r="T15" i="1"/>
  <c r="T14" i="10"/>
  <c r="S36" i="10"/>
  <c r="U2" i="10"/>
  <c r="U16" i="10"/>
  <c r="U22" i="10"/>
  <c r="U20" i="10"/>
  <c r="U17" i="10"/>
  <c r="U18" i="10"/>
  <c r="U19" i="10"/>
  <c r="U15" i="10"/>
  <c r="U21" i="10"/>
  <c r="L26" i="12"/>
  <c r="S38" i="10"/>
  <c r="S35" i="10"/>
  <c r="S24" i="10"/>
  <c r="T29" i="10"/>
  <c r="T19" i="1"/>
  <c r="W5" i="9"/>
  <c r="V5" i="1"/>
  <c r="V2" i="1" s="1"/>
  <c r="V5" i="10"/>
  <c r="V5" i="11"/>
  <c r="V2" i="11" s="1"/>
  <c r="V2" i="9"/>
  <c r="L16" i="12"/>
  <c r="L68" i="9" s="1"/>
  <c r="T27" i="10"/>
  <c r="T17" i="1"/>
  <c r="N3" i="14"/>
  <c r="N45" i="11" s="1"/>
  <c r="L18" i="12"/>
  <c r="L28" i="12"/>
  <c r="L50" i="9"/>
  <c r="M24" i="12"/>
  <c r="M46" i="9"/>
  <c r="L28" i="14"/>
  <c r="L50" i="11"/>
  <c r="M24" i="13"/>
  <c r="M46" i="10"/>
  <c r="M19" i="12"/>
  <c r="M71" i="9" s="1"/>
  <c r="M24" i="14"/>
  <c r="M46" i="11"/>
  <c r="K12" i="14"/>
  <c r="K69" i="11"/>
  <c r="N13" i="12"/>
  <c r="L26" i="14"/>
  <c r="L48" i="11"/>
  <c r="M14" i="12"/>
  <c r="N4" i="14"/>
  <c r="O4" i="14" s="1"/>
  <c r="O24" i="14" s="1"/>
  <c r="L7" i="14"/>
  <c r="L16" i="14"/>
  <c r="L68" i="11" s="1"/>
  <c r="L25" i="14"/>
  <c r="L18" i="14"/>
  <c r="L70" i="11" s="1"/>
  <c r="L15" i="14"/>
  <c r="L67" i="11" s="1"/>
  <c r="M10" i="14"/>
  <c r="M52" i="11" s="1"/>
  <c r="L9" i="14"/>
  <c r="N4" i="13"/>
  <c r="N23" i="12"/>
  <c r="O3" i="12"/>
  <c r="O23" i="12" s="1"/>
  <c r="N10" i="12"/>
  <c r="N52" i="9" s="1"/>
  <c r="M29" i="12"/>
  <c r="M27" i="12"/>
  <c r="M17" i="12"/>
  <c r="M69" i="9" s="1"/>
  <c r="N5" i="12"/>
  <c r="O4" i="13" l="1"/>
  <c r="O24" i="13" s="1"/>
  <c r="M66" i="10"/>
  <c r="M6" i="12"/>
  <c r="M48" i="9" s="1"/>
  <c r="O3" i="14"/>
  <c r="O23" i="14" s="1"/>
  <c r="N13" i="14"/>
  <c r="N23" i="14"/>
  <c r="S34" i="10"/>
  <c r="U31" i="10"/>
  <c r="U21" i="1"/>
  <c r="T35" i="10"/>
  <c r="T24" i="10"/>
  <c r="U14" i="10"/>
  <c r="U25" i="10"/>
  <c r="U15" i="1"/>
  <c r="T39" i="10"/>
  <c r="T38" i="10"/>
  <c r="U29" i="10"/>
  <c r="U19" i="1"/>
  <c r="V17" i="10"/>
  <c r="V2" i="10"/>
  <c r="V15" i="10"/>
  <c r="V16" i="10"/>
  <c r="V21" i="10"/>
  <c r="V20" i="10"/>
  <c r="V19" i="10"/>
  <c r="V22" i="10"/>
  <c r="V18" i="10"/>
  <c r="U28" i="10"/>
  <c r="U18" i="1"/>
  <c r="T40" i="10"/>
  <c r="T36" i="10"/>
  <c r="U17" i="1"/>
  <c r="U27" i="10"/>
  <c r="U22" i="1"/>
  <c r="U32" i="10"/>
  <c r="U26" i="10"/>
  <c r="U16" i="1"/>
  <c r="T37" i="10"/>
  <c r="X5" i="9"/>
  <c r="W5" i="1"/>
  <c r="W2" i="1" s="1"/>
  <c r="W5" i="11"/>
  <c r="W2" i="11" s="1"/>
  <c r="W5" i="10"/>
  <c r="W2" i="9"/>
  <c r="U30" i="10"/>
  <c r="U20" i="1"/>
  <c r="M26" i="12"/>
  <c r="N9" i="12"/>
  <c r="N19" i="12" s="1"/>
  <c r="O19" i="12" s="1"/>
  <c r="M16" i="12"/>
  <c r="L70" i="9"/>
  <c r="M8" i="12"/>
  <c r="M18" i="12" s="1"/>
  <c r="M12" i="12" s="1"/>
  <c r="L12" i="12"/>
  <c r="M20" i="14"/>
  <c r="M72" i="11" s="1"/>
  <c r="N24" i="14"/>
  <c r="N46" i="11"/>
  <c r="N15" i="12"/>
  <c r="N47" i="9"/>
  <c r="O13" i="12"/>
  <c r="N65" i="9"/>
  <c r="N4" i="12"/>
  <c r="N14" i="12" s="1"/>
  <c r="O14" i="12" s="1"/>
  <c r="M66" i="9"/>
  <c r="N51" i="9"/>
  <c r="N24" i="13"/>
  <c r="N46" i="10"/>
  <c r="L2" i="14"/>
  <c r="L22" i="14" s="1"/>
  <c r="L49" i="11"/>
  <c r="O9" i="12"/>
  <c r="O29" i="12" s="1"/>
  <c r="L29" i="14"/>
  <c r="L51" i="11"/>
  <c r="O13" i="14"/>
  <c r="N65" i="11"/>
  <c r="M6" i="14"/>
  <c r="M16" i="14" s="1"/>
  <c r="M68" i="11" s="1"/>
  <c r="L27" i="14"/>
  <c r="L17" i="14"/>
  <c r="L69" i="11" s="1"/>
  <c r="L19" i="14"/>
  <c r="L71" i="11" s="1"/>
  <c r="M30" i="14"/>
  <c r="M5" i="14"/>
  <c r="M47" i="11" s="1"/>
  <c r="N10" i="14"/>
  <c r="M8" i="14"/>
  <c r="N14" i="14"/>
  <c r="N14" i="13"/>
  <c r="N30" i="12"/>
  <c r="O10" i="12"/>
  <c r="O30" i="12" s="1"/>
  <c r="N20" i="12"/>
  <c r="N25" i="12"/>
  <c r="O5" i="12"/>
  <c r="O25" i="12" s="1"/>
  <c r="N7" i="12"/>
  <c r="N49" i="9" s="1"/>
  <c r="N66" i="10" l="1"/>
  <c r="N29" i="12"/>
  <c r="M2" i="12"/>
  <c r="M22" i="12" s="1"/>
  <c r="U40" i="10"/>
  <c r="V25" i="10"/>
  <c r="V14" i="10"/>
  <c r="V15" i="1"/>
  <c r="U35" i="10"/>
  <c r="U24" i="10"/>
  <c r="U38" i="10"/>
  <c r="W2" i="10"/>
  <c r="W19" i="10"/>
  <c r="W21" i="10"/>
  <c r="W18" i="10"/>
  <c r="W22" i="10"/>
  <c r="W20" i="10"/>
  <c r="W17" i="10"/>
  <c r="W15" i="10"/>
  <c r="W16" i="10"/>
  <c r="V28" i="10"/>
  <c r="V18" i="1"/>
  <c r="V27" i="10"/>
  <c r="V17" i="1"/>
  <c r="U36" i="10"/>
  <c r="T34" i="10"/>
  <c r="V22" i="1"/>
  <c r="V32" i="10"/>
  <c r="V19" i="1"/>
  <c r="V29" i="10"/>
  <c r="P4" i="12"/>
  <c r="Y5" i="9"/>
  <c r="X5" i="11"/>
  <c r="X2" i="11" s="1"/>
  <c r="X5" i="1"/>
  <c r="X2" i="1" s="1"/>
  <c r="X5" i="10"/>
  <c r="X2" i="9"/>
  <c r="V20" i="1"/>
  <c r="V30" i="10"/>
  <c r="P9" i="12"/>
  <c r="V31" i="10"/>
  <c r="V21" i="1"/>
  <c r="U39" i="10"/>
  <c r="P3" i="12"/>
  <c r="U37" i="10"/>
  <c r="V26" i="10"/>
  <c r="V16" i="1"/>
  <c r="P3" i="14"/>
  <c r="N71" i="9"/>
  <c r="M70" i="9"/>
  <c r="N8" i="12"/>
  <c r="N18" i="12" s="1"/>
  <c r="M50" i="9"/>
  <c r="M28" i="12"/>
  <c r="M68" i="9"/>
  <c r="N6" i="12"/>
  <c r="N66" i="9"/>
  <c r="O15" i="12"/>
  <c r="N67" i="9"/>
  <c r="N24" i="12"/>
  <c r="N46" i="9"/>
  <c r="O4" i="12"/>
  <c r="O24" i="12" s="1"/>
  <c r="N30" i="14"/>
  <c r="N52" i="11"/>
  <c r="O14" i="14"/>
  <c r="N66" i="11"/>
  <c r="M28" i="14"/>
  <c r="M50" i="11"/>
  <c r="M26" i="14"/>
  <c r="M48" i="11"/>
  <c r="O20" i="12"/>
  <c r="N72" i="9"/>
  <c r="O10" i="14"/>
  <c r="O30" i="14" s="1"/>
  <c r="M9" i="14"/>
  <c r="M51" i="11" s="1"/>
  <c r="M7" i="14"/>
  <c r="M49" i="11" s="1"/>
  <c r="N20" i="14"/>
  <c r="O20" i="14" s="1"/>
  <c r="L12" i="14"/>
  <c r="M25" i="14"/>
  <c r="N6" i="14"/>
  <c r="M18" i="14"/>
  <c r="M70" i="11" s="1"/>
  <c r="M15" i="14"/>
  <c r="M67" i="11" s="1"/>
  <c r="O14" i="13"/>
  <c r="P4" i="13" s="1"/>
  <c r="N27" i="12"/>
  <c r="O7" i="12"/>
  <c r="O27" i="12" s="1"/>
  <c r="N17" i="12"/>
  <c r="N69" i="9" s="1"/>
  <c r="P5" i="12" l="1"/>
  <c r="X2" i="10"/>
  <c r="X18" i="10"/>
  <c r="X20" i="10"/>
  <c r="X17" i="10"/>
  <c r="X15" i="10"/>
  <c r="X16" i="10"/>
  <c r="X21" i="10"/>
  <c r="X19" i="10"/>
  <c r="X22" i="10"/>
  <c r="V39" i="10"/>
  <c r="W27" i="10"/>
  <c r="W17" i="1"/>
  <c r="U34" i="10"/>
  <c r="P10" i="12"/>
  <c r="P20" i="12" s="1"/>
  <c r="W30" i="10"/>
  <c r="W20" i="1"/>
  <c r="W22" i="1"/>
  <c r="W32" i="10"/>
  <c r="P29" i="12"/>
  <c r="P51" i="9"/>
  <c r="Z5" i="9"/>
  <c r="Y5" i="10"/>
  <c r="Y5" i="1"/>
  <c r="Y2" i="1" s="1"/>
  <c r="Y5" i="11"/>
  <c r="Y2" i="11" s="1"/>
  <c r="Y2" i="9"/>
  <c r="W18" i="1"/>
  <c r="W28" i="10"/>
  <c r="V35" i="10"/>
  <c r="V24" i="10"/>
  <c r="V36" i="10"/>
  <c r="P23" i="12"/>
  <c r="P45" i="9"/>
  <c r="P19" i="12"/>
  <c r="P46" i="9"/>
  <c r="P24" i="12"/>
  <c r="W31" i="10"/>
  <c r="W21" i="1"/>
  <c r="P13" i="12"/>
  <c r="V40" i="10"/>
  <c r="P14" i="12"/>
  <c r="V38" i="10"/>
  <c r="W29" i="10"/>
  <c r="W19" i="1"/>
  <c r="W16" i="1"/>
  <c r="W26" i="10"/>
  <c r="V37" i="10"/>
  <c r="P14" i="13"/>
  <c r="P24" i="13"/>
  <c r="P46" i="10"/>
  <c r="W25" i="10"/>
  <c r="W14" i="10"/>
  <c r="W15" i="1"/>
  <c r="P4" i="14"/>
  <c r="P14" i="14" s="1"/>
  <c r="P23" i="14"/>
  <c r="P45" i="11"/>
  <c r="P10" i="14"/>
  <c r="P13" i="14"/>
  <c r="N2" i="12"/>
  <c r="N22" i="12" s="1"/>
  <c r="O18" i="12"/>
  <c r="N70" i="9"/>
  <c r="O8" i="12"/>
  <c r="O28" i="12" s="1"/>
  <c r="N28" i="12"/>
  <c r="N50" i="9"/>
  <c r="N26" i="12"/>
  <c r="N16" i="12"/>
  <c r="N48" i="9"/>
  <c r="O6" i="12"/>
  <c r="O26" i="12" s="1"/>
  <c r="N72" i="11"/>
  <c r="N16" i="14"/>
  <c r="N48" i="11"/>
  <c r="N5" i="14"/>
  <c r="N47" i="11" s="1"/>
  <c r="M27" i="14"/>
  <c r="M29" i="14"/>
  <c r="N8" i="14"/>
  <c r="N50" i="11" s="1"/>
  <c r="M17" i="14"/>
  <c r="M2" i="14"/>
  <c r="M19" i="14"/>
  <c r="M71" i="11" s="1"/>
  <c r="N26" i="14"/>
  <c r="O6" i="14"/>
  <c r="O26" i="14" s="1"/>
  <c r="O17" i="12"/>
  <c r="O2" i="12" l="1"/>
  <c r="O22" i="12" s="1"/>
  <c r="P72" i="9"/>
  <c r="Q10" i="12"/>
  <c r="Q9" i="12"/>
  <c r="P71" i="9"/>
  <c r="Q19" i="12"/>
  <c r="AA5" i="9"/>
  <c r="Z5" i="11"/>
  <c r="Z2" i="11" s="1"/>
  <c r="Z5" i="1"/>
  <c r="Z2" i="1" s="1"/>
  <c r="Z5" i="10"/>
  <c r="Z2" i="9"/>
  <c r="W37" i="10"/>
  <c r="X16" i="1"/>
  <c r="X26" i="10"/>
  <c r="P7" i="12"/>
  <c r="P17" i="12" s="1"/>
  <c r="Q4" i="12"/>
  <c r="Q14" i="12" s="1"/>
  <c r="P66" i="9"/>
  <c r="W24" i="10"/>
  <c r="P55" i="9"/>
  <c r="P61" i="9"/>
  <c r="X14" i="10"/>
  <c r="X15" i="1"/>
  <c r="X25" i="10"/>
  <c r="W40" i="10"/>
  <c r="X17" i="1"/>
  <c r="X27" i="10"/>
  <c r="W35" i="10"/>
  <c r="X20" i="1"/>
  <c r="X30" i="10"/>
  <c r="W39" i="10"/>
  <c r="Q3" i="12"/>
  <c r="P65" i="9"/>
  <c r="P30" i="12"/>
  <c r="P52" i="9"/>
  <c r="X18" i="1"/>
  <c r="X28" i="10"/>
  <c r="P8" i="12"/>
  <c r="P56" i="10"/>
  <c r="W36" i="10"/>
  <c r="V34" i="10"/>
  <c r="X32" i="10"/>
  <c r="X22" i="1"/>
  <c r="W38" i="10"/>
  <c r="X19" i="1"/>
  <c r="X29" i="10"/>
  <c r="P25" i="12"/>
  <c r="P47" i="9"/>
  <c r="P66" i="10"/>
  <c r="Q4" i="13"/>
  <c r="P56" i="9"/>
  <c r="Y2" i="10"/>
  <c r="Y16" i="10"/>
  <c r="Y21" i="10"/>
  <c r="Y18" i="10"/>
  <c r="Y15" i="10"/>
  <c r="Y20" i="10"/>
  <c r="Y22" i="10"/>
  <c r="Y19" i="10"/>
  <c r="Y17" i="10"/>
  <c r="X21" i="1"/>
  <c r="X31" i="10"/>
  <c r="P15" i="12"/>
  <c r="P52" i="11"/>
  <c r="P30" i="14"/>
  <c r="P20" i="14"/>
  <c r="P55" i="11"/>
  <c r="P66" i="11"/>
  <c r="Q4" i="14"/>
  <c r="Q14" i="14" s="1"/>
  <c r="Q3" i="14"/>
  <c r="Q13" i="14" s="1"/>
  <c r="P65" i="11"/>
  <c r="P24" i="14"/>
  <c r="P46" i="11"/>
  <c r="N68" i="9"/>
  <c r="O16" i="12"/>
  <c r="N12" i="12"/>
  <c r="O12" i="12" s="1"/>
  <c r="O16" i="14"/>
  <c r="N68" i="11"/>
  <c r="N18" i="14"/>
  <c r="M12" i="14"/>
  <c r="M69" i="11"/>
  <c r="N9" i="14"/>
  <c r="N51" i="11" s="1"/>
  <c r="M22" i="14"/>
  <c r="N7" i="14"/>
  <c r="N25" i="14"/>
  <c r="O5" i="14"/>
  <c r="O25" i="14" s="1"/>
  <c r="N28" i="14"/>
  <c r="O8" i="14"/>
  <c r="O28" i="14" s="1"/>
  <c r="N15" i="14"/>
  <c r="N67" i="11" s="1"/>
  <c r="Q14" i="13" l="1"/>
  <c r="Y32" i="10"/>
  <c r="Y22" i="1"/>
  <c r="X39" i="10"/>
  <c r="P28" i="12"/>
  <c r="P50" i="9"/>
  <c r="Q23" i="12"/>
  <c r="Q45" i="9"/>
  <c r="R4" i="12"/>
  <c r="R14" i="12" s="1"/>
  <c r="Y30" i="10"/>
  <c r="Y20" i="1"/>
  <c r="X38" i="10"/>
  <c r="Q13" i="12"/>
  <c r="Q65" i="9" s="1"/>
  <c r="Q46" i="9"/>
  <c r="Q24" i="12"/>
  <c r="P67" i="9"/>
  <c r="Q5" i="12"/>
  <c r="Q15" i="12" s="1"/>
  <c r="Y25" i="10"/>
  <c r="Y15" i="1"/>
  <c r="Y14" i="10"/>
  <c r="Q66" i="10"/>
  <c r="R4" i="13"/>
  <c r="X40" i="10"/>
  <c r="P69" i="9"/>
  <c r="Q7" i="12"/>
  <c r="Q17" i="12" s="1"/>
  <c r="Q52" i="9"/>
  <c r="Q62" i="9" s="1"/>
  <c r="Q30" i="12"/>
  <c r="P6" i="12"/>
  <c r="P16" i="12" s="1"/>
  <c r="Y28" i="10"/>
  <c r="Y18" i="1"/>
  <c r="Q24" i="13"/>
  <c r="Q46" i="10"/>
  <c r="P49" i="9"/>
  <c r="P27" i="12"/>
  <c r="Y31" i="10"/>
  <c r="Y21" i="1"/>
  <c r="P62" i="9"/>
  <c r="X24" i="10"/>
  <c r="X35" i="10"/>
  <c r="Z22" i="10"/>
  <c r="Z2" i="10"/>
  <c r="Z20" i="10"/>
  <c r="Z21" i="10"/>
  <c r="Z18" i="10"/>
  <c r="Z19" i="10"/>
  <c r="Z15" i="10"/>
  <c r="Z17" i="10"/>
  <c r="Z16" i="10"/>
  <c r="R9" i="12"/>
  <c r="Q20" i="12"/>
  <c r="Q72" i="9" s="1"/>
  <c r="Y26" i="10"/>
  <c r="Y16" i="1"/>
  <c r="P57" i="9"/>
  <c r="W34" i="10"/>
  <c r="Q71" i="9"/>
  <c r="Y17" i="1"/>
  <c r="Y27" i="10"/>
  <c r="X37" i="10"/>
  <c r="X36" i="10"/>
  <c r="Q29" i="12"/>
  <c r="Q51" i="9"/>
  <c r="Y19" i="1"/>
  <c r="Y29" i="10"/>
  <c r="P18" i="12"/>
  <c r="Q66" i="9"/>
  <c r="AA5" i="10"/>
  <c r="AA5" i="11"/>
  <c r="AA2" i="11" s="1"/>
  <c r="AZ2" i="11" s="1"/>
  <c r="AA5" i="1"/>
  <c r="AZ5" i="9"/>
  <c r="AB5" i="9"/>
  <c r="AA2" i="9"/>
  <c r="AZ2" i="9" s="1"/>
  <c r="P56" i="11"/>
  <c r="P6" i="14"/>
  <c r="P16" i="14" s="1"/>
  <c r="R3" i="14"/>
  <c r="R13" i="14" s="1"/>
  <c r="Q65" i="11"/>
  <c r="Q10" i="14"/>
  <c r="Q20" i="14" s="1"/>
  <c r="P72" i="11"/>
  <c r="Q23" i="14"/>
  <c r="Q45" i="11"/>
  <c r="Q66" i="11"/>
  <c r="R4" i="14"/>
  <c r="R14" i="14"/>
  <c r="Q24" i="14"/>
  <c r="Q46" i="11"/>
  <c r="Q56" i="11" s="1"/>
  <c r="P62" i="11"/>
  <c r="O18" i="14"/>
  <c r="N70" i="11"/>
  <c r="N17" i="14"/>
  <c r="O17" i="14" s="1"/>
  <c r="N49" i="11"/>
  <c r="N2" i="14"/>
  <c r="O15" i="14"/>
  <c r="N27" i="14"/>
  <c r="O7" i="14"/>
  <c r="O27" i="14" s="1"/>
  <c r="N29" i="14"/>
  <c r="O9" i="14"/>
  <c r="O29" i="14" s="1"/>
  <c r="N19" i="14"/>
  <c r="R14" i="13" l="1"/>
  <c r="R66" i="10"/>
  <c r="S4" i="13"/>
  <c r="S4" i="12"/>
  <c r="R66" i="9"/>
  <c r="S14" i="12"/>
  <c r="P68" i="9"/>
  <c r="Q6" i="12"/>
  <c r="Q16" i="12"/>
  <c r="P12" i="12"/>
  <c r="Z17" i="1"/>
  <c r="Z27" i="10"/>
  <c r="R5" i="12"/>
  <c r="Z14" i="10"/>
  <c r="Z25" i="10"/>
  <c r="Z15" i="1"/>
  <c r="Q49" i="9"/>
  <c r="Q59" i="9" s="1"/>
  <c r="Q27" i="12"/>
  <c r="Q67" i="9"/>
  <c r="AB5" i="1"/>
  <c r="AB2" i="1" s="1"/>
  <c r="AB5" i="10"/>
  <c r="AB5" i="11"/>
  <c r="AB2" i="11" s="1"/>
  <c r="AB2" i="9"/>
  <c r="Z29" i="10"/>
  <c r="Z19" i="1"/>
  <c r="Y38" i="10"/>
  <c r="R7" i="12"/>
  <c r="R17" i="12" s="1"/>
  <c r="R24" i="13"/>
  <c r="R46" i="10"/>
  <c r="AZ5" i="10"/>
  <c r="AZ5" i="11"/>
  <c r="Y36" i="10"/>
  <c r="Z18" i="1"/>
  <c r="Z28" i="10"/>
  <c r="P59" i="9"/>
  <c r="Q69" i="9"/>
  <c r="P60" i="9"/>
  <c r="Q61" i="9"/>
  <c r="AZ5" i="1"/>
  <c r="C4" i="15" s="1"/>
  <c r="AA2" i="1"/>
  <c r="AZ2" i="1" s="1"/>
  <c r="C2" i="15" s="1"/>
  <c r="R10" i="12"/>
  <c r="R20" i="12" s="1"/>
  <c r="Z21" i="1"/>
  <c r="Z31" i="10"/>
  <c r="R29" i="12"/>
  <c r="R51" i="9"/>
  <c r="R61" i="9" s="1"/>
  <c r="Z30" i="10"/>
  <c r="Z20" i="1"/>
  <c r="X34" i="10"/>
  <c r="P26" i="12"/>
  <c r="P48" i="9"/>
  <c r="P2" i="12"/>
  <c r="R46" i="9"/>
  <c r="R56" i="9" s="1"/>
  <c r="R24" i="12"/>
  <c r="AA2" i="10"/>
  <c r="AZ2" i="10" s="1"/>
  <c r="AA22" i="10"/>
  <c r="AA19" i="10"/>
  <c r="AA21" i="10"/>
  <c r="AA17" i="10"/>
  <c r="AA18" i="10"/>
  <c r="AA20" i="10"/>
  <c r="AA15" i="10"/>
  <c r="AA16" i="10"/>
  <c r="Q8" i="12"/>
  <c r="Q18" i="12" s="1"/>
  <c r="P70" i="9"/>
  <c r="R19" i="12"/>
  <c r="Y24" i="10"/>
  <c r="Y35" i="10"/>
  <c r="Q56" i="9"/>
  <c r="Y39" i="10"/>
  <c r="Y37" i="10"/>
  <c r="Z26" i="10"/>
  <c r="Z16" i="1"/>
  <c r="Z22" i="1"/>
  <c r="Z32" i="10"/>
  <c r="AZ20" i="10"/>
  <c r="Q56" i="10"/>
  <c r="Q25" i="12"/>
  <c r="Q47" i="9"/>
  <c r="R3" i="12"/>
  <c r="R13" i="12" s="1"/>
  <c r="Y40" i="10"/>
  <c r="Q55" i="9"/>
  <c r="P5" i="14"/>
  <c r="P15" i="14" s="1"/>
  <c r="S3" i="14"/>
  <c r="R65" i="11"/>
  <c r="S13" i="14"/>
  <c r="P7" i="14"/>
  <c r="R23" i="14"/>
  <c r="R45" i="11"/>
  <c r="P68" i="11"/>
  <c r="Q6" i="14"/>
  <c r="Q16" i="14" s="1"/>
  <c r="P8" i="14"/>
  <c r="P18" i="14" s="1"/>
  <c r="Q72" i="11"/>
  <c r="R10" i="14"/>
  <c r="R20" i="14"/>
  <c r="P48" i="11"/>
  <c r="P26" i="14"/>
  <c r="S4" i="14"/>
  <c r="R66" i="11"/>
  <c r="Q55" i="11"/>
  <c r="R24" i="14"/>
  <c r="R46" i="11"/>
  <c r="R56" i="11" s="1"/>
  <c r="Q30" i="14"/>
  <c r="Q52" i="11"/>
  <c r="O19" i="14"/>
  <c r="N71" i="11"/>
  <c r="N69" i="11"/>
  <c r="N12" i="14"/>
  <c r="O12" i="14" s="1"/>
  <c r="N22" i="14"/>
  <c r="O2" i="14"/>
  <c r="O22" i="14" s="1"/>
  <c r="S14" i="13" l="1"/>
  <c r="R8" i="12"/>
  <c r="Q12" i="12"/>
  <c r="S3" i="12"/>
  <c r="R65" i="9"/>
  <c r="R72" i="9"/>
  <c r="S10" i="12"/>
  <c r="S20" i="12"/>
  <c r="S9" i="12"/>
  <c r="S19" i="12" s="1"/>
  <c r="R71" i="9"/>
  <c r="AA30" i="10"/>
  <c r="AA20" i="1"/>
  <c r="R56" i="10"/>
  <c r="Z39" i="10"/>
  <c r="AA18" i="1"/>
  <c r="AA28" i="10"/>
  <c r="AZ18" i="10"/>
  <c r="AB2" i="10"/>
  <c r="AB19" i="10"/>
  <c r="AB17" i="10"/>
  <c r="AB15" i="10"/>
  <c r="AB22" i="10"/>
  <c r="AB20" i="10"/>
  <c r="AB16" i="10"/>
  <c r="AB18" i="10"/>
  <c r="AB21" i="10"/>
  <c r="S66" i="9"/>
  <c r="T4" i="12"/>
  <c r="T14" i="12" s="1"/>
  <c r="Q57" i="9"/>
  <c r="AA27" i="10"/>
  <c r="AA17" i="1"/>
  <c r="AZ17" i="10"/>
  <c r="S7" i="12"/>
  <c r="R69" i="9"/>
  <c r="S17" i="12"/>
  <c r="R25" i="12"/>
  <c r="R47" i="9"/>
  <c r="R57" i="9" s="1"/>
  <c r="R6" i="12"/>
  <c r="R2" i="12" s="1"/>
  <c r="R22" i="12" s="1"/>
  <c r="R18" i="12"/>
  <c r="R28" i="12"/>
  <c r="R50" i="9"/>
  <c r="R60" i="9" s="1"/>
  <c r="AA31" i="10"/>
  <c r="AA21" i="1"/>
  <c r="AZ21" i="10"/>
  <c r="Z38" i="10"/>
  <c r="R49" i="9"/>
  <c r="R27" i="12"/>
  <c r="R15" i="12"/>
  <c r="Q26" i="12"/>
  <c r="Q48" i="9"/>
  <c r="Q2" i="12"/>
  <c r="Q22" i="12" s="1"/>
  <c r="S46" i="9"/>
  <c r="S24" i="12"/>
  <c r="Q70" i="9"/>
  <c r="AA19" i="1"/>
  <c r="AA29" i="10"/>
  <c r="AZ19" i="10"/>
  <c r="Q68" i="9"/>
  <c r="P64" i="9"/>
  <c r="Z36" i="10"/>
  <c r="Q28" i="12"/>
  <c r="Q50" i="9"/>
  <c r="AA32" i="10"/>
  <c r="AA22" i="1"/>
  <c r="AZ22" i="10"/>
  <c r="Z40" i="10"/>
  <c r="R52" i="9"/>
  <c r="R30" i="12"/>
  <c r="Z35" i="10"/>
  <c r="Z24" i="10"/>
  <c r="S66" i="10"/>
  <c r="T4" i="13"/>
  <c r="Y34" i="10"/>
  <c r="AA26" i="10"/>
  <c r="AA16" i="1"/>
  <c r="AZ16" i="10"/>
  <c r="P22" i="12"/>
  <c r="S24" i="13"/>
  <c r="S46" i="10"/>
  <c r="R23" i="12"/>
  <c r="R45" i="9"/>
  <c r="AA25" i="10"/>
  <c r="AA14" i="10"/>
  <c r="AZ14" i="10" s="1"/>
  <c r="AA15" i="1"/>
  <c r="AZ15" i="10"/>
  <c r="P58" i="9"/>
  <c r="P44" i="9"/>
  <c r="Z37" i="10"/>
  <c r="P70" i="11"/>
  <c r="Q8" i="14"/>
  <c r="Q18" i="14" s="1"/>
  <c r="P49" i="11"/>
  <c r="P27" i="14"/>
  <c r="S24" i="14"/>
  <c r="S46" i="11"/>
  <c r="S56" i="11" s="1"/>
  <c r="P50" i="11"/>
  <c r="P28" i="14"/>
  <c r="P17" i="14"/>
  <c r="Q26" i="14"/>
  <c r="Q48" i="11"/>
  <c r="Q58" i="11" s="1"/>
  <c r="Q68" i="11"/>
  <c r="R6" i="14"/>
  <c r="R16" i="14" s="1"/>
  <c r="P58" i="11"/>
  <c r="T3" i="14"/>
  <c r="S65" i="11"/>
  <c r="R72" i="11"/>
  <c r="S10" i="14"/>
  <c r="S20" i="14" s="1"/>
  <c r="S23" i="14"/>
  <c r="S45" i="11"/>
  <c r="P9" i="14"/>
  <c r="P19" i="14" s="1"/>
  <c r="Q62" i="11"/>
  <c r="R30" i="14"/>
  <c r="R52" i="11"/>
  <c r="R62" i="11" s="1"/>
  <c r="R55" i="11"/>
  <c r="P67" i="11"/>
  <c r="Q5" i="14"/>
  <c r="Q15" i="14" s="1"/>
  <c r="S14" i="14"/>
  <c r="P47" i="11"/>
  <c r="P25" i="14"/>
  <c r="O42" i="1"/>
  <c r="O41" i="1"/>
  <c r="E28" i="1"/>
  <c r="F28" i="1"/>
  <c r="G28" i="1"/>
  <c r="H29" i="1"/>
  <c r="I29" i="1"/>
  <c r="J29" i="1"/>
  <c r="K29" i="1"/>
  <c r="L29" i="1"/>
  <c r="M29" i="1"/>
  <c r="N29" i="1"/>
  <c r="E32" i="1"/>
  <c r="F32" i="1"/>
  <c r="G32" i="1"/>
  <c r="D10" i="2"/>
  <c r="C10" i="2"/>
  <c r="B10" i="2"/>
  <c r="T14" i="13" l="1"/>
  <c r="T9" i="12"/>
  <c r="S71" i="9"/>
  <c r="T19" i="12"/>
  <c r="BA20" i="10"/>
  <c r="AB20" i="1"/>
  <c r="AB30" i="10"/>
  <c r="AB28" i="10"/>
  <c r="AB18" i="1"/>
  <c r="BA18" i="10"/>
  <c r="S72" i="9"/>
  <c r="T10" i="12"/>
  <c r="T20" i="12"/>
  <c r="AA39" i="10"/>
  <c r="AZ39" i="10" s="1"/>
  <c r="AZ29" i="10"/>
  <c r="R67" i="9"/>
  <c r="S5" i="12"/>
  <c r="S15" i="12" s="1"/>
  <c r="AZ31" i="10"/>
  <c r="T46" i="9"/>
  <c r="T56" i="9" s="1"/>
  <c r="T24" i="12"/>
  <c r="AB26" i="10"/>
  <c r="BA16" i="10"/>
  <c r="AB16" i="1"/>
  <c r="S52" i="9"/>
  <c r="S62" i="9" s="1"/>
  <c r="S30" i="12"/>
  <c r="AA37" i="10"/>
  <c r="AZ37" i="10" s="1"/>
  <c r="AZ27" i="10"/>
  <c r="AB32" i="10"/>
  <c r="AB22" i="1"/>
  <c r="BA22" i="10"/>
  <c r="AA35" i="10"/>
  <c r="AA24" i="10"/>
  <c r="AZ25" i="10"/>
  <c r="R62" i="9"/>
  <c r="Q60" i="9"/>
  <c r="Q64" i="9"/>
  <c r="S8" i="12"/>
  <c r="S18" i="12" s="1"/>
  <c r="R70" i="9"/>
  <c r="AB15" i="1"/>
  <c r="AB25" i="10"/>
  <c r="AB14" i="10"/>
  <c r="BA14" i="10" s="1"/>
  <c r="BA15" i="10"/>
  <c r="AA40" i="10"/>
  <c r="AZ40" i="10" s="1"/>
  <c r="AZ30" i="10"/>
  <c r="S23" i="12"/>
  <c r="S45" i="9"/>
  <c r="S56" i="10"/>
  <c r="Z34" i="10"/>
  <c r="S56" i="9"/>
  <c r="R59" i="9"/>
  <c r="R26" i="12"/>
  <c r="R48" i="9"/>
  <c r="S49" i="9"/>
  <c r="S59" i="9" s="1"/>
  <c r="S27" i="12"/>
  <c r="AB17" i="1"/>
  <c r="AB27" i="10"/>
  <c r="BA17" i="10"/>
  <c r="S13" i="12"/>
  <c r="T66" i="9"/>
  <c r="U4" i="12"/>
  <c r="U14" i="12" s="1"/>
  <c r="T7" i="12"/>
  <c r="T17" i="12" s="1"/>
  <c r="S69" i="9"/>
  <c r="P54" i="9"/>
  <c r="AZ32" i="10"/>
  <c r="R16" i="12"/>
  <c r="AB19" i="1"/>
  <c r="AB29" i="10"/>
  <c r="BA19" i="10"/>
  <c r="R12" i="12"/>
  <c r="T66" i="10"/>
  <c r="U4" i="13"/>
  <c r="T24" i="13"/>
  <c r="T46" i="10"/>
  <c r="AA38" i="10"/>
  <c r="AZ38" i="10" s="1"/>
  <c r="AZ28" i="10"/>
  <c r="R55" i="9"/>
  <c r="R44" i="9"/>
  <c r="R54" i="9" s="1"/>
  <c r="AA36" i="10"/>
  <c r="AZ36" i="10" s="1"/>
  <c r="AZ26" i="10"/>
  <c r="Q58" i="9"/>
  <c r="Q44" i="9"/>
  <c r="Q54" i="9" s="1"/>
  <c r="AB31" i="10"/>
  <c r="AB21" i="1"/>
  <c r="BA21" i="10"/>
  <c r="S51" i="9"/>
  <c r="S29" i="12"/>
  <c r="P2" i="14"/>
  <c r="P22" i="14" s="1"/>
  <c r="Q9" i="14"/>
  <c r="Q19" i="14" s="1"/>
  <c r="P71" i="11"/>
  <c r="P12" i="14"/>
  <c r="P51" i="11"/>
  <c r="P61" i="11" s="1"/>
  <c r="P29" i="14"/>
  <c r="T13" i="14"/>
  <c r="T23" i="14"/>
  <c r="T45" i="11"/>
  <c r="P57" i="11"/>
  <c r="S55" i="11"/>
  <c r="S66" i="11"/>
  <c r="T4" i="14"/>
  <c r="T14" i="14"/>
  <c r="P69" i="11"/>
  <c r="Q7" i="14"/>
  <c r="Q17" i="14" s="1"/>
  <c r="P59" i="11"/>
  <c r="Q70" i="11"/>
  <c r="R8" i="14"/>
  <c r="R18" i="14" s="1"/>
  <c r="Q67" i="11"/>
  <c r="R5" i="14"/>
  <c r="S72" i="11"/>
  <c r="T10" i="14"/>
  <c r="T20" i="14" s="1"/>
  <c r="R68" i="11"/>
  <c r="S6" i="14"/>
  <c r="S16" i="14" s="1"/>
  <c r="Q28" i="14"/>
  <c r="Q50" i="11"/>
  <c r="Q60" i="11" s="1"/>
  <c r="Q25" i="14"/>
  <c r="Q47" i="11"/>
  <c r="S30" i="14"/>
  <c r="S52" i="11"/>
  <c r="S62" i="11" s="1"/>
  <c r="R26" i="14"/>
  <c r="R48" i="11"/>
  <c r="R58" i="11" s="1"/>
  <c r="P60" i="11"/>
  <c r="N39" i="1"/>
  <c r="F38" i="1"/>
  <c r="L39" i="1"/>
  <c r="M39" i="1"/>
  <c r="K39" i="1"/>
  <c r="J39" i="1"/>
  <c r="I39" i="1"/>
  <c r="E38" i="1"/>
  <c r="H39" i="1"/>
  <c r="G38" i="1"/>
  <c r="D30" i="1"/>
  <c r="D31" i="1"/>
  <c r="D28" i="1"/>
  <c r="D32" i="1"/>
  <c r="D25" i="1"/>
  <c r="D29" i="1"/>
  <c r="D26" i="1"/>
  <c r="U14" i="13" l="1"/>
  <c r="T8" i="12"/>
  <c r="T18" i="12"/>
  <c r="S70" i="9"/>
  <c r="U66" i="9"/>
  <c r="V4" i="12"/>
  <c r="BA31" i="10"/>
  <c r="Q12" i="14"/>
  <c r="U24" i="13"/>
  <c r="U46" i="10"/>
  <c r="AB35" i="10"/>
  <c r="AB24" i="10"/>
  <c r="BA25" i="10"/>
  <c r="AA34" i="10"/>
  <c r="AZ34" i="10" s="1"/>
  <c r="AZ35" i="10"/>
  <c r="S47" i="9"/>
  <c r="S25" i="12"/>
  <c r="AB40" i="10"/>
  <c r="BA40" i="10" s="1"/>
  <c r="BA30" i="10"/>
  <c r="AZ24" i="10"/>
  <c r="U46" i="9"/>
  <c r="U24" i="12"/>
  <c r="AB37" i="10"/>
  <c r="BA37" i="10" s="1"/>
  <c r="BA27" i="10"/>
  <c r="S55" i="9"/>
  <c r="T5" i="12"/>
  <c r="S67" i="9"/>
  <c r="T15" i="12"/>
  <c r="T72" i="9"/>
  <c r="U10" i="12"/>
  <c r="BA32" i="10"/>
  <c r="T52" i="9"/>
  <c r="T62" i="9" s="1"/>
  <c r="T30" i="12"/>
  <c r="U66" i="10"/>
  <c r="V4" i="13"/>
  <c r="S61" i="9"/>
  <c r="AB39" i="10"/>
  <c r="BA39" i="10" s="1"/>
  <c r="BA29" i="10"/>
  <c r="T71" i="9"/>
  <c r="U9" i="12"/>
  <c r="U19" i="12" s="1"/>
  <c r="T69" i="9"/>
  <c r="U7" i="12"/>
  <c r="AB38" i="10"/>
  <c r="BA38" i="10" s="1"/>
  <c r="BA28" i="10"/>
  <c r="T56" i="10"/>
  <c r="S65" i="9"/>
  <c r="T3" i="12"/>
  <c r="S50" i="9"/>
  <c r="S28" i="12"/>
  <c r="AB36" i="10"/>
  <c r="BA36" i="10" s="1"/>
  <c r="BA26" i="10"/>
  <c r="R68" i="9"/>
  <c r="R64" i="9" s="1"/>
  <c r="S6" i="12"/>
  <c r="S16" i="12" s="1"/>
  <c r="T27" i="12"/>
  <c r="T49" i="9"/>
  <c r="R58" i="9"/>
  <c r="S2" i="12"/>
  <c r="T51" i="9"/>
  <c r="T61" i="9" s="1"/>
  <c r="T29" i="12"/>
  <c r="T24" i="14"/>
  <c r="T46" i="11"/>
  <c r="T55" i="11"/>
  <c r="T6" i="14"/>
  <c r="S68" i="11"/>
  <c r="R47" i="11"/>
  <c r="R25" i="14"/>
  <c r="S26" i="14"/>
  <c r="S48" i="11"/>
  <c r="S58" i="11" s="1"/>
  <c r="R15" i="14"/>
  <c r="Q69" i="11"/>
  <c r="R7" i="14"/>
  <c r="T65" i="11"/>
  <c r="U3" i="14"/>
  <c r="Q71" i="11"/>
  <c r="R9" i="14"/>
  <c r="T66" i="11"/>
  <c r="U4" i="14"/>
  <c r="U14" i="14" s="1"/>
  <c r="Q27" i="14"/>
  <c r="Q49" i="11"/>
  <c r="P64" i="11"/>
  <c r="Q2" i="14"/>
  <c r="U10" i="14"/>
  <c r="U20" i="14" s="1"/>
  <c r="T72" i="11"/>
  <c r="R70" i="11"/>
  <c r="S8" i="14"/>
  <c r="S18" i="14" s="1"/>
  <c r="P44" i="11"/>
  <c r="Q29" i="14"/>
  <c r="Q51" i="11"/>
  <c r="Q61" i="11" s="1"/>
  <c r="Q57" i="11"/>
  <c r="T30" i="14"/>
  <c r="T52" i="11"/>
  <c r="R28" i="14"/>
  <c r="R50" i="11"/>
  <c r="R60" i="11" s="1"/>
  <c r="C57" i="9"/>
  <c r="D40" i="1"/>
  <c r="D36" i="1"/>
  <c r="D35" i="1"/>
  <c r="D38" i="1"/>
  <c r="D39" i="1"/>
  <c r="D27" i="1"/>
  <c r="C26" i="1"/>
  <c r="V14" i="13" l="1"/>
  <c r="S68" i="9"/>
  <c r="S64" i="9" s="1"/>
  <c r="T6" i="12"/>
  <c r="T16" i="12"/>
  <c r="S12" i="12"/>
  <c r="V66" i="10"/>
  <c r="W4" i="13"/>
  <c r="V9" i="12"/>
  <c r="V19" i="12" s="1"/>
  <c r="U71" i="9"/>
  <c r="U56" i="10"/>
  <c r="S60" i="9"/>
  <c r="T70" i="9"/>
  <c r="U8" i="12"/>
  <c r="U18" i="12" s="1"/>
  <c r="U52" i="9"/>
  <c r="U30" i="12"/>
  <c r="S22" i="12"/>
  <c r="T59" i="9"/>
  <c r="U20" i="12"/>
  <c r="V46" i="9"/>
  <c r="V56" i="9" s="1"/>
  <c r="V24" i="12"/>
  <c r="T50" i="9"/>
  <c r="T60" i="9" s="1"/>
  <c r="T28" i="12"/>
  <c r="U51" i="9"/>
  <c r="U29" i="12"/>
  <c r="U56" i="9"/>
  <c r="V14" i="12"/>
  <c r="T13" i="12"/>
  <c r="T23" i="12"/>
  <c r="T45" i="9"/>
  <c r="T2" i="12"/>
  <c r="T22" i="12" s="1"/>
  <c r="V24" i="13"/>
  <c r="V46" i="10"/>
  <c r="V56" i="10" s="1"/>
  <c r="U5" i="12"/>
  <c r="T67" i="9"/>
  <c r="BA24" i="10"/>
  <c r="S48" i="9"/>
  <c r="S26" i="12"/>
  <c r="U27" i="12"/>
  <c r="U49" i="9"/>
  <c r="U59" i="9" s="1"/>
  <c r="S57" i="9"/>
  <c r="AB34" i="10"/>
  <c r="BA34" i="10" s="1"/>
  <c r="BA35" i="10"/>
  <c r="Q64" i="11"/>
  <c r="U17" i="12"/>
  <c r="T47" i="9"/>
  <c r="T57" i="9" s="1"/>
  <c r="T25" i="12"/>
  <c r="Q44" i="11"/>
  <c r="Q54" i="11" s="1"/>
  <c r="R2" i="14"/>
  <c r="R22" i="14" s="1"/>
  <c r="Q59" i="11"/>
  <c r="T26" i="14"/>
  <c r="T48" i="11"/>
  <c r="U72" i="11"/>
  <c r="U13" i="14"/>
  <c r="U23" i="14"/>
  <c r="U45" i="11"/>
  <c r="V10" i="14"/>
  <c r="V20" i="14" s="1"/>
  <c r="U30" i="14"/>
  <c r="U52" i="11"/>
  <c r="U62" i="11" s="1"/>
  <c r="U24" i="14"/>
  <c r="U46" i="11"/>
  <c r="U56" i="11" s="1"/>
  <c r="R17" i="14"/>
  <c r="R12" i="14" s="1"/>
  <c r="U66" i="11"/>
  <c r="V4" i="14"/>
  <c r="V14" i="14" s="1"/>
  <c r="Q22" i="14"/>
  <c r="R27" i="14"/>
  <c r="R49" i="11"/>
  <c r="R59" i="11" s="1"/>
  <c r="P54" i="11"/>
  <c r="R51" i="11"/>
  <c r="R61" i="11" s="1"/>
  <c r="R29" i="14"/>
  <c r="R57" i="11"/>
  <c r="T56" i="11"/>
  <c r="S70" i="11"/>
  <c r="T8" i="14"/>
  <c r="R67" i="11"/>
  <c r="S5" i="14"/>
  <c r="S15" i="14" s="1"/>
  <c r="T16" i="14"/>
  <c r="T62" i="11"/>
  <c r="S28" i="14"/>
  <c r="S50" i="11"/>
  <c r="S60" i="11" s="1"/>
  <c r="R19" i="14"/>
  <c r="C57" i="11"/>
  <c r="D37" i="1"/>
  <c r="D34" i="1" s="1"/>
  <c r="C36" i="1"/>
  <c r="C4" i="6"/>
  <c r="D24" i="1"/>
  <c r="W14" i="13" l="1"/>
  <c r="U70" i="9"/>
  <c r="V8" i="12"/>
  <c r="W66" i="10"/>
  <c r="X4" i="13"/>
  <c r="U47" i="9"/>
  <c r="U57" i="9" s="1"/>
  <c r="U25" i="12"/>
  <c r="W24" i="13"/>
  <c r="W46" i="10"/>
  <c r="W56" i="10" s="1"/>
  <c r="U61" i="9"/>
  <c r="T65" i="9"/>
  <c r="U3" i="12"/>
  <c r="U13" i="12" s="1"/>
  <c r="T12" i="12"/>
  <c r="W9" i="12"/>
  <c r="W19" i="12" s="1"/>
  <c r="V71" i="9"/>
  <c r="U6" i="12"/>
  <c r="U16" i="12" s="1"/>
  <c r="T68" i="9"/>
  <c r="T55" i="9"/>
  <c r="V66" i="9"/>
  <c r="W4" i="12"/>
  <c r="W14" i="12" s="1"/>
  <c r="U72" i="9"/>
  <c r="V10" i="12"/>
  <c r="T48" i="9"/>
  <c r="T58" i="9" s="1"/>
  <c r="T26" i="12"/>
  <c r="S58" i="9"/>
  <c r="S44" i="9"/>
  <c r="U62" i="9"/>
  <c r="V51" i="9"/>
  <c r="V61" i="9" s="1"/>
  <c r="V29" i="12"/>
  <c r="V7" i="12"/>
  <c r="V17" i="12" s="1"/>
  <c r="U69" i="9"/>
  <c r="U15" i="12"/>
  <c r="U50" i="9"/>
  <c r="U60" i="9" s="1"/>
  <c r="U28" i="12"/>
  <c r="T28" i="14"/>
  <c r="T50" i="11"/>
  <c r="V3" i="14"/>
  <c r="V13" i="14" s="1"/>
  <c r="U65" i="11"/>
  <c r="V24" i="14"/>
  <c r="V46" i="11"/>
  <c r="V56" i="11" s="1"/>
  <c r="V72" i="11"/>
  <c r="W10" i="14"/>
  <c r="W20" i="14" s="1"/>
  <c r="R71" i="11"/>
  <c r="S9" i="14"/>
  <c r="S19" i="14" s="1"/>
  <c r="S67" i="11"/>
  <c r="T5" i="14"/>
  <c r="T15" i="14" s="1"/>
  <c r="V30" i="14"/>
  <c r="V52" i="11"/>
  <c r="T58" i="11"/>
  <c r="V66" i="11"/>
  <c r="W4" i="14"/>
  <c r="W14" i="14" s="1"/>
  <c r="S25" i="14"/>
  <c r="S47" i="11"/>
  <c r="R44" i="11"/>
  <c r="R69" i="11"/>
  <c r="S7" i="14"/>
  <c r="U55" i="11"/>
  <c r="T68" i="11"/>
  <c r="U6" i="14"/>
  <c r="T18" i="14"/>
  <c r="C56" i="9"/>
  <c r="C59" i="9"/>
  <c r="C61" i="11"/>
  <c r="C62" i="11"/>
  <c r="C14" i="6"/>
  <c r="C46" i="1"/>
  <c r="C24" i="6"/>
  <c r="E31" i="1"/>
  <c r="E29" i="1"/>
  <c r="E26" i="1"/>
  <c r="E30" i="1"/>
  <c r="E25" i="1"/>
  <c r="E27" i="1"/>
  <c r="F31" i="1"/>
  <c r="F25" i="1"/>
  <c r="F29" i="1"/>
  <c r="F26" i="1"/>
  <c r="F30" i="1"/>
  <c r="X14" i="13" l="1"/>
  <c r="S2" i="14"/>
  <c r="S22" i="14" s="1"/>
  <c r="W7" i="12"/>
  <c r="W17" i="12" s="1"/>
  <c r="V69" i="9"/>
  <c r="X66" i="10"/>
  <c r="Y4" i="13"/>
  <c r="W66" i="9"/>
  <c r="X4" i="12"/>
  <c r="X14" i="12" s="1"/>
  <c r="S54" i="9"/>
  <c r="V50" i="9"/>
  <c r="V60" i="9" s="1"/>
  <c r="V28" i="12"/>
  <c r="V5" i="12"/>
  <c r="V15" i="12" s="1"/>
  <c r="U67" i="9"/>
  <c r="W46" i="9"/>
  <c r="W24" i="12"/>
  <c r="U48" i="9"/>
  <c r="U58" i="9" s="1"/>
  <c r="U26" i="12"/>
  <c r="V6" i="12"/>
  <c r="U68" i="9"/>
  <c r="V16" i="12"/>
  <c r="U23" i="12"/>
  <c r="U45" i="9"/>
  <c r="U2" i="12"/>
  <c r="R64" i="11"/>
  <c r="V49" i="9"/>
  <c r="V27" i="12"/>
  <c r="X9" i="12"/>
  <c r="X19" i="12" s="1"/>
  <c r="W71" i="9"/>
  <c r="T64" i="9"/>
  <c r="V52" i="9"/>
  <c r="V30" i="12"/>
  <c r="U65" i="9"/>
  <c r="V3" i="12"/>
  <c r="U12" i="12"/>
  <c r="X24" i="13"/>
  <c r="X46" i="10"/>
  <c r="X56" i="10" s="1"/>
  <c r="V20" i="12"/>
  <c r="W51" i="9"/>
  <c r="W61" i="9" s="1"/>
  <c r="W29" i="12"/>
  <c r="T44" i="9"/>
  <c r="T54" i="9" s="1"/>
  <c r="V18" i="12"/>
  <c r="T9" i="14"/>
  <c r="T19" i="14" s="1"/>
  <c r="S71" i="11"/>
  <c r="R54" i="11"/>
  <c r="V62" i="11"/>
  <c r="S57" i="11"/>
  <c r="W3" i="14"/>
  <c r="W13" i="14" s="1"/>
  <c r="V65" i="11"/>
  <c r="U8" i="14"/>
  <c r="U18" i="14" s="1"/>
  <c r="T70" i="11"/>
  <c r="S27" i="14"/>
  <c r="S49" i="11"/>
  <c r="W72" i="11"/>
  <c r="X10" i="14"/>
  <c r="X20" i="14" s="1"/>
  <c r="V45" i="11"/>
  <c r="V23" i="14"/>
  <c r="U16" i="14"/>
  <c r="U26" i="14"/>
  <c r="U48" i="11"/>
  <c r="S17" i="14"/>
  <c r="X4" i="14"/>
  <c r="W66" i="11"/>
  <c r="W30" i="14"/>
  <c r="W52" i="11"/>
  <c r="W62" i="11" s="1"/>
  <c r="S29" i="14"/>
  <c r="S51" i="11"/>
  <c r="S61" i="11" s="1"/>
  <c r="W24" i="14"/>
  <c r="W46" i="11"/>
  <c r="W56" i="11" s="1"/>
  <c r="T67" i="11"/>
  <c r="U5" i="14"/>
  <c r="U15" i="14" s="1"/>
  <c r="T60" i="11"/>
  <c r="T25" i="14"/>
  <c r="T47" i="11"/>
  <c r="C59" i="11"/>
  <c r="C56" i="11"/>
  <c r="C58" i="11"/>
  <c r="D58" i="11"/>
  <c r="C60" i="11"/>
  <c r="D57" i="11"/>
  <c r="C56" i="10"/>
  <c r="C44" i="11"/>
  <c r="C55" i="11"/>
  <c r="C44" i="9"/>
  <c r="C54" i="9" s="1"/>
  <c r="C55" i="9"/>
  <c r="D61" i="9"/>
  <c r="C62" i="9"/>
  <c r="D58" i="9"/>
  <c r="C61" i="9"/>
  <c r="C60" i="9"/>
  <c r="D57" i="9"/>
  <c r="C58" i="9"/>
  <c r="F36" i="1"/>
  <c r="C56" i="1"/>
  <c r="C66" i="1"/>
  <c r="D4" i="6"/>
  <c r="F40" i="1"/>
  <c r="E40" i="1"/>
  <c r="E36" i="1"/>
  <c r="E37" i="1"/>
  <c r="F35" i="1"/>
  <c r="E35" i="1"/>
  <c r="F39" i="1"/>
  <c r="E39" i="1"/>
  <c r="F27" i="1"/>
  <c r="E24" i="1"/>
  <c r="G29" i="1"/>
  <c r="G26" i="1"/>
  <c r="G31" i="1"/>
  <c r="Y14" i="13" l="1"/>
  <c r="U64" i="9"/>
  <c r="X71" i="9"/>
  <c r="Y9" i="12"/>
  <c r="Y19" i="12" s="1"/>
  <c r="V13" i="12"/>
  <c r="V23" i="12"/>
  <c r="V45" i="9"/>
  <c r="V2" i="12"/>
  <c r="V22" i="12" s="1"/>
  <c r="W6" i="12"/>
  <c r="V68" i="9"/>
  <c r="V47" i="9"/>
  <c r="V57" i="9" s="1"/>
  <c r="V25" i="12"/>
  <c r="Y66" i="10"/>
  <c r="Z4" i="13"/>
  <c r="V70" i="9"/>
  <c r="W8" i="12"/>
  <c r="V48" i="9"/>
  <c r="V26" i="12"/>
  <c r="Y24" i="13"/>
  <c r="Y46" i="10"/>
  <c r="Y56" i="10" s="1"/>
  <c r="V59" i="9"/>
  <c r="V62" i="9"/>
  <c r="X7" i="12"/>
  <c r="W69" i="9"/>
  <c r="W5" i="12"/>
  <c r="W15" i="12" s="1"/>
  <c r="V67" i="9"/>
  <c r="W10" i="12"/>
  <c r="V72" i="9"/>
  <c r="W20" i="12"/>
  <c r="X51" i="9"/>
  <c r="X61" i="9" s="1"/>
  <c r="X29" i="12"/>
  <c r="U22" i="12"/>
  <c r="Y4" i="12"/>
  <c r="X66" i="9"/>
  <c r="Y14" i="12"/>
  <c r="U55" i="9"/>
  <c r="U44" i="9"/>
  <c r="W56" i="9"/>
  <c r="X46" i="9"/>
  <c r="X56" i="9" s="1"/>
  <c r="X24" i="12"/>
  <c r="W49" i="9"/>
  <c r="W59" i="9" s="1"/>
  <c r="W27" i="12"/>
  <c r="X3" i="14"/>
  <c r="X13" i="14" s="1"/>
  <c r="W65" i="11"/>
  <c r="V6" i="14"/>
  <c r="U68" i="11"/>
  <c r="X24" i="14"/>
  <c r="X46" i="11"/>
  <c r="X56" i="11" s="1"/>
  <c r="T57" i="11"/>
  <c r="X14" i="14"/>
  <c r="S59" i="11"/>
  <c r="T7" i="14"/>
  <c r="S69" i="11"/>
  <c r="S64" i="11" s="1"/>
  <c r="S12" i="14"/>
  <c r="V55" i="11"/>
  <c r="U70" i="11"/>
  <c r="V8" i="14"/>
  <c r="Y10" i="14"/>
  <c r="Y20" i="14" s="1"/>
  <c r="X72" i="11"/>
  <c r="U50" i="11"/>
  <c r="U28" i="14"/>
  <c r="S44" i="11"/>
  <c r="U9" i="14"/>
  <c r="U19" i="14" s="1"/>
  <c r="T71" i="11"/>
  <c r="V5" i="14"/>
  <c r="V15" i="14" s="1"/>
  <c r="U67" i="11"/>
  <c r="U58" i="11"/>
  <c r="X52" i="11"/>
  <c r="X62" i="11" s="1"/>
  <c r="X30" i="14"/>
  <c r="W23" i="14"/>
  <c r="W45" i="11"/>
  <c r="U25" i="14"/>
  <c r="U47" i="11"/>
  <c r="T29" i="14"/>
  <c r="T51" i="11"/>
  <c r="T61" i="11" s="1"/>
  <c r="E58" i="11"/>
  <c r="D60" i="9"/>
  <c r="D61" i="11"/>
  <c r="D62" i="9"/>
  <c r="D62" i="11"/>
  <c r="D56" i="9"/>
  <c r="C64" i="11"/>
  <c r="C64" i="9"/>
  <c r="C54" i="11"/>
  <c r="D55" i="11"/>
  <c r="D55" i="9"/>
  <c r="D59" i="9"/>
  <c r="G36" i="1"/>
  <c r="D46" i="1"/>
  <c r="D24" i="6"/>
  <c r="F37" i="1"/>
  <c r="F34" i="1" s="1"/>
  <c r="D14" i="6"/>
  <c r="G39" i="1"/>
  <c r="G27" i="1"/>
  <c r="F24" i="1"/>
  <c r="G25" i="1"/>
  <c r="G30" i="1"/>
  <c r="E34" i="1"/>
  <c r="H26" i="1"/>
  <c r="H30" i="1"/>
  <c r="H25" i="1"/>
  <c r="H31" i="1"/>
  <c r="Y71" i="9" l="1"/>
  <c r="Z9" i="12"/>
  <c r="X5" i="12"/>
  <c r="X15" i="12" s="1"/>
  <c r="W67" i="9"/>
  <c r="Z4" i="12"/>
  <c r="Z14" i="12" s="1"/>
  <c r="Y66" i="9"/>
  <c r="Z24" i="13"/>
  <c r="Z46" i="10"/>
  <c r="Z56" i="10" s="1"/>
  <c r="W26" i="12"/>
  <c r="W48" i="9"/>
  <c r="W58" i="9" s="1"/>
  <c r="W47" i="9"/>
  <c r="W57" i="9" s="1"/>
  <c r="W25" i="12"/>
  <c r="W50" i="9"/>
  <c r="W60" i="9" s="1"/>
  <c r="W28" i="12"/>
  <c r="Z14" i="13"/>
  <c r="Y46" i="9"/>
  <c r="Y56" i="9" s="1"/>
  <c r="Y24" i="12"/>
  <c r="W72" i="9"/>
  <c r="X10" i="12"/>
  <c r="X20" i="12"/>
  <c r="W18" i="12"/>
  <c r="X17" i="12"/>
  <c r="X27" i="12"/>
  <c r="X49" i="9"/>
  <c r="X59" i="9" s="1"/>
  <c r="Y51" i="9"/>
  <c r="Y61" i="9" s="1"/>
  <c r="Y29" i="12"/>
  <c r="W52" i="9"/>
  <c r="W62" i="9" s="1"/>
  <c r="W30" i="12"/>
  <c r="V55" i="9"/>
  <c r="V44" i="9"/>
  <c r="V54" i="9" s="1"/>
  <c r="U54" i="9"/>
  <c r="V58" i="9"/>
  <c r="W16" i="12"/>
  <c r="V65" i="9"/>
  <c r="V64" i="9" s="1"/>
  <c r="W3" i="12"/>
  <c r="V12" i="12"/>
  <c r="U57" i="11"/>
  <c r="S54" i="11"/>
  <c r="V28" i="14"/>
  <c r="V50" i="11"/>
  <c r="V60" i="11" s="1"/>
  <c r="T27" i="14"/>
  <c r="T49" i="11"/>
  <c r="T2" i="14"/>
  <c r="V16" i="14"/>
  <c r="V48" i="11"/>
  <c r="V58" i="11" s="1"/>
  <c r="V26" i="14"/>
  <c r="U60" i="11"/>
  <c r="V25" i="14"/>
  <c r="V47" i="11"/>
  <c r="Z10" i="14"/>
  <c r="Y72" i="11"/>
  <c r="W5" i="14"/>
  <c r="W15" i="14" s="1"/>
  <c r="V67" i="11"/>
  <c r="V9" i="14"/>
  <c r="V19" i="14" s="1"/>
  <c r="U71" i="11"/>
  <c r="X65" i="11"/>
  <c r="Y3" i="14"/>
  <c r="Y13" i="14" s="1"/>
  <c r="Y4" i="14"/>
  <c r="Y14" i="14" s="1"/>
  <c r="X66" i="11"/>
  <c r="Y30" i="14"/>
  <c r="Y52" i="11"/>
  <c r="Y62" i="11" s="1"/>
  <c r="T17" i="14"/>
  <c r="W55" i="11"/>
  <c r="U51" i="11"/>
  <c r="U61" i="11" s="1"/>
  <c r="U29" i="14"/>
  <c r="V18" i="14"/>
  <c r="X23" i="14"/>
  <c r="X45" i="11"/>
  <c r="D44" i="11"/>
  <c r="D54" i="11" s="1"/>
  <c r="E57" i="11"/>
  <c r="D56" i="11"/>
  <c r="D56" i="10"/>
  <c r="F61" i="9"/>
  <c r="F61" i="11"/>
  <c r="F58" i="9"/>
  <c r="D44" i="9"/>
  <c r="D54" i="9" s="1"/>
  <c r="E62" i="11"/>
  <c r="D59" i="11"/>
  <c r="D60" i="11"/>
  <c r="E57" i="9"/>
  <c r="D66" i="1"/>
  <c r="E58" i="9"/>
  <c r="E61" i="9"/>
  <c r="H36" i="1"/>
  <c r="G37" i="1"/>
  <c r="G40" i="1"/>
  <c r="H40" i="1"/>
  <c r="E4" i="6"/>
  <c r="D56" i="1"/>
  <c r="H35" i="1"/>
  <c r="G35" i="1"/>
  <c r="H27" i="1"/>
  <c r="H32" i="1"/>
  <c r="G24" i="1"/>
  <c r="H28" i="1"/>
  <c r="I31" i="1"/>
  <c r="I28" i="1"/>
  <c r="I32" i="1"/>
  <c r="I26" i="1"/>
  <c r="X6" i="12" l="1"/>
  <c r="W68" i="9"/>
  <c r="X16" i="12"/>
  <c r="Z51" i="9"/>
  <c r="Z61" i="9" s="1"/>
  <c r="Z29" i="12"/>
  <c r="X72" i="9"/>
  <c r="Y10" i="12"/>
  <c r="Y20" i="12" s="1"/>
  <c r="Z66" i="10"/>
  <c r="AA4" i="13"/>
  <c r="X69" i="9"/>
  <c r="Y7" i="12"/>
  <c r="Y17" i="12" s="1"/>
  <c r="X30" i="12"/>
  <c r="X52" i="9"/>
  <c r="X62" i="9" s="1"/>
  <c r="Y5" i="12"/>
  <c r="X67" i="9"/>
  <c r="W23" i="12"/>
  <c r="W45" i="9"/>
  <c r="W2" i="12"/>
  <c r="AA4" i="12"/>
  <c r="Z66" i="9"/>
  <c r="X25" i="12"/>
  <c r="X47" i="9"/>
  <c r="X57" i="9" s="1"/>
  <c r="W13" i="12"/>
  <c r="X8" i="12"/>
  <c r="X18" i="12" s="1"/>
  <c r="W70" i="9"/>
  <c r="Z46" i="9"/>
  <c r="Z56" i="9" s="1"/>
  <c r="Z24" i="12"/>
  <c r="Z19" i="12"/>
  <c r="X5" i="14"/>
  <c r="X15" i="14" s="1"/>
  <c r="W67" i="11"/>
  <c r="Z3" i="14"/>
  <c r="Z13" i="14" s="1"/>
  <c r="Y65" i="11"/>
  <c r="U7" i="14"/>
  <c r="U17" i="14" s="1"/>
  <c r="T69" i="11"/>
  <c r="T64" i="11" s="1"/>
  <c r="T12" i="14"/>
  <c r="T59" i="11"/>
  <c r="T44" i="11"/>
  <c r="W8" i="14"/>
  <c r="W18" i="14" s="1"/>
  <c r="V70" i="11"/>
  <c r="W25" i="14"/>
  <c r="W47" i="11"/>
  <c r="Z4" i="14"/>
  <c r="Z14" i="14" s="1"/>
  <c r="Y66" i="11"/>
  <c r="W9" i="14"/>
  <c r="W19" i="14" s="1"/>
  <c r="V71" i="11"/>
  <c r="Z20" i="14"/>
  <c r="Z30" i="14"/>
  <c r="Z52" i="11"/>
  <c r="Z62" i="11" s="1"/>
  <c r="V68" i="11"/>
  <c r="W6" i="14"/>
  <c r="W16" i="14" s="1"/>
  <c r="Y24" i="14"/>
  <c r="Y46" i="11"/>
  <c r="Y56" i="11" s="1"/>
  <c r="V51" i="11"/>
  <c r="V61" i="11" s="1"/>
  <c r="V29" i="14"/>
  <c r="V57" i="11"/>
  <c r="T22" i="14"/>
  <c r="Y23" i="14"/>
  <c r="Y45" i="11"/>
  <c r="X55" i="11"/>
  <c r="F57" i="11"/>
  <c r="E60" i="11"/>
  <c r="E60" i="9"/>
  <c r="D64" i="11"/>
  <c r="F62" i="9"/>
  <c r="F62" i="11"/>
  <c r="E61" i="11"/>
  <c r="F58" i="11"/>
  <c r="G61" i="11"/>
  <c r="E55" i="11"/>
  <c r="E14" i="6"/>
  <c r="E66" i="1" s="1"/>
  <c r="E56" i="9"/>
  <c r="E55" i="9"/>
  <c r="E59" i="9"/>
  <c r="E62" i="9"/>
  <c r="D64" i="9"/>
  <c r="I36" i="1"/>
  <c r="E46" i="1"/>
  <c r="E24" i="6"/>
  <c r="H37" i="1"/>
  <c r="I38" i="1"/>
  <c r="H38" i="1"/>
  <c r="I27" i="1"/>
  <c r="I30" i="1"/>
  <c r="I25" i="1"/>
  <c r="G34" i="1"/>
  <c r="H24" i="1"/>
  <c r="J25" i="1"/>
  <c r="J32" i="1"/>
  <c r="J31" i="1"/>
  <c r="J26" i="1"/>
  <c r="J30" i="1"/>
  <c r="AA14" i="13" l="1"/>
  <c r="AA46" i="9"/>
  <c r="AA24" i="12"/>
  <c r="AZ4" i="12"/>
  <c r="AZ24" i="12" s="1"/>
  <c r="Z7" i="12"/>
  <c r="Y69" i="9"/>
  <c r="W65" i="9"/>
  <c r="W64" i="9" s="1"/>
  <c r="X3" i="12"/>
  <c r="X13" i="12"/>
  <c r="W12" i="12"/>
  <c r="W22" i="12"/>
  <c r="W55" i="9"/>
  <c r="W44" i="9"/>
  <c r="W54" i="9" s="1"/>
  <c r="AA66" i="10"/>
  <c r="AZ14" i="13"/>
  <c r="AB4" i="13"/>
  <c r="Y6" i="12"/>
  <c r="X68" i="9"/>
  <c r="AA24" i="13"/>
  <c r="AA46" i="10"/>
  <c r="AZ4" i="13"/>
  <c r="AZ24" i="13" s="1"/>
  <c r="X48" i="9"/>
  <c r="X58" i="9" s="1"/>
  <c r="X26" i="12"/>
  <c r="X70" i="9"/>
  <c r="Y8" i="12"/>
  <c r="Y72" i="9"/>
  <c r="Z10" i="12"/>
  <c r="Z20" i="12" s="1"/>
  <c r="AA14" i="12"/>
  <c r="Y15" i="12"/>
  <c r="Y25" i="12"/>
  <c r="Y47" i="9"/>
  <c r="Y57" i="9" s="1"/>
  <c r="Y52" i="9"/>
  <c r="Y62" i="9" s="1"/>
  <c r="Y30" i="12"/>
  <c r="AA9" i="12"/>
  <c r="Z71" i="9"/>
  <c r="X50" i="9"/>
  <c r="X60" i="9" s="1"/>
  <c r="X28" i="12"/>
  <c r="Y27" i="12"/>
  <c r="Y49" i="9"/>
  <c r="Y59" i="9" s="1"/>
  <c r="X6" i="14"/>
  <c r="X16" i="14" s="1"/>
  <c r="W68" i="11"/>
  <c r="X9" i="14"/>
  <c r="W71" i="11"/>
  <c r="AA10" i="14"/>
  <c r="Z72" i="11"/>
  <c r="Z23" i="14"/>
  <c r="Z45" i="11"/>
  <c r="Z65" i="11"/>
  <c r="AA3" i="14"/>
  <c r="AA13" i="14" s="1"/>
  <c r="W29" i="14"/>
  <c r="W51" i="11"/>
  <c r="W61" i="11" s="1"/>
  <c r="W57" i="11"/>
  <c r="W26" i="14"/>
  <c r="W48" i="11"/>
  <c r="W58" i="11" s="1"/>
  <c r="AA4" i="14"/>
  <c r="AA14" i="14" s="1"/>
  <c r="Z66" i="11"/>
  <c r="X8" i="14"/>
  <c r="W70" i="11"/>
  <c r="V7" i="14"/>
  <c r="V17" i="14" s="1"/>
  <c r="U69" i="11"/>
  <c r="U64" i="11" s="1"/>
  <c r="U12" i="14"/>
  <c r="T54" i="11"/>
  <c r="U27" i="14"/>
  <c r="U49" i="11"/>
  <c r="U2" i="14"/>
  <c r="X67" i="11"/>
  <c r="Y5" i="14"/>
  <c r="Y55" i="11"/>
  <c r="Z24" i="14"/>
  <c r="Z46" i="11"/>
  <c r="Z56" i="11" s="1"/>
  <c r="W28" i="14"/>
  <c r="W50" i="11"/>
  <c r="W60" i="11" s="1"/>
  <c r="X25" i="14"/>
  <c r="X47" i="11"/>
  <c r="E44" i="11"/>
  <c r="E54" i="11" s="1"/>
  <c r="E59" i="11"/>
  <c r="H61" i="11"/>
  <c r="G57" i="9"/>
  <c r="E44" i="9"/>
  <c r="E54" i="9" s="1"/>
  <c r="E56" i="11"/>
  <c r="E56" i="10"/>
  <c r="H61" i="9"/>
  <c r="G61" i="9"/>
  <c r="F4" i="6"/>
  <c r="J36" i="1"/>
  <c r="H34" i="1"/>
  <c r="E56" i="1"/>
  <c r="I40" i="1"/>
  <c r="I37" i="1"/>
  <c r="J40" i="1"/>
  <c r="I35" i="1"/>
  <c r="J35" i="1"/>
  <c r="J27" i="1"/>
  <c r="J28" i="1"/>
  <c r="I24" i="1"/>
  <c r="K26" i="1"/>
  <c r="K31" i="1"/>
  <c r="K28" i="1"/>
  <c r="K32" i="1"/>
  <c r="K25" i="1"/>
  <c r="AB14" i="13" l="1"/>
  <c r="Z52" i="9"/>
  <c r="Z62" i="9" s="1"/>
  <c r="Z30" i="12"/>
  <c r="Y48" i="9"/>
  <c r="Y58" i="9" s="1"/>
  <c r="Y26" i="12"/>
  <c r="X45" i="9"/>
  <c r="X23" i="12"/>
  <c r="X2" i="12"/>
  <c r="X22" i="12" s="1"/>
  <c r="Y3" i="12"/>
  <c r="X65" i="9"/>
  <c r="X64" i="9" s="1"/>
  <c r="X12" i="12"/>
  <c r="AZ14" i="12"/>
  <c r="AB4" i="12"/>
  <c r="AA66" i="9"/>
  <c r="AZ66" i="9" s="1"/>
  <c r="AB66" i="10"/>
  <c r="AC4" i="13"/>
  <c r="Z5" i="12"/>
  <c r="Z15" i="12" s="1"/>
  <c r="Y67" i="9"/>
  <c r="AA56" i="9"/>
  <c r="AZ46" i="9"/>
  <c r="AZ56" i="9" s="1"/>
  <c r="AB24" i="13"/>
  <c r="AB46" i="10"/>
  <c r="Z49" i="9"/>
  <c r="Z59" i="9" s="1"/>
  <c r="Z27" i="12"/>
  <c r="AA51" i="9"/>
  <c r="AA29" i="12"/>
  <c r="AZ9" i="12"/>
  <c r="AZ29" i="12" s="1"/>
  <c r="Z17" i="12"/>
  <c r="AA10" i="12"/>
  <c r="AA20" i="12"/>
  <c r="Z72" i="9"/>
  <c r="AA19" i="12"/>
  <c r="AA56" i="10"/>
  <c r="AZ46" i="10"/>
  <c r="AZ56" i="10" s="1"/>
  <c r="AZ66" i="10"/>
  <c r="Y50" i="9"/>
  <c r="Y60" i="9" s="1"/>
  <c r="Y28" i="12"/>
  <c r="Y18" i="12"/>
  <c r="Y16" i="12"/>
  <c r="Y25" i="14"/>
  <c r="Y47" i="11"/>
  <c r="AA23" i="14"/>
  <c r="AA45" i="11"/>
  <c r="AZ3" i="14"/>
  <c r="AZ23" i="14" s="1"/>
  <c r="U22" i="14"/>
  <c r="V27" i="14"/>
  <c r="V49" i="11"/>
  <c r="V2" i="14"/>
  <c r="V22" i="14" s="1"/>
  <c r="X19" i="14"/>
  <c r="X29" i="14"/>
  <c r="X51" i="11"/>
  <c r="X61" i="11" s="1"/>
  <c r="W7" i="14"/>
  <c r="W17" i="14" s="1"/>
  <c r="V69" i="11"/>
  <c r="V64" i="11" s="1"/>
  <c r="V12" i="14"/>
  <c r="X57" i="11"/>
  <c r="U59" i="11"/>
  <c r="U44" i="11"/>
  <c r="X18" i="14"/>
  <c r="X28" i="14"/>
  <c r="X50" i="11"/>
  <c r="X60" i="11" s="1"/>
  <c r="Z55" i="11"/>
  <c r="X68" i="11"/>
  <c r="Y6" i="14"/>
  <c r="AB3" i="14"/>
  <c r="AB13" i="14" s="1"/>
  <c r="AA65" i="11"/>
  <c r="AZ13" i="14"/>
  <c r="AZ14" i="14"/>
  <c r="AA66" i="11"/>
  <c r="AZ66" i="11" s="1"/>
  <c r="AB4" i="14"/>
  <c r="AB14" i="14" s="1"/>
  <c r="X48" i="11"/>
  <c r="X58" i="11" s="1"/>
  <c r="X26" i="14"/>
  <c r="Y15" i="14"/>
  <c r="AA24" i="14"/>
  <c r="AA46" i="11"/>
  <c r="AZ4" i="14"/>
  <c r="AZ24" i="14" s="1"/>
  <c r="AA20" i="14"/>
  <c r="AA30" i="14"/>
  <c r="AA52" i="11"/>
  <c r="AZ10" i="14"/>
  <c r="AZ30" i="14" s="1"/>
  <c r="E64" i="11"/>
  <c r="F60" i="11"/>
  <c r="F60" i="9"/>
  <c r="G57" i="11"/>
  <c r="H57" i="11"/>
  <c r="E64" i="9"/>
  <c r="G58" i="11"/>
  <c r="F56" i="9"/>
  <c r="F44" i="11"/>
  <c r="F55" i="11"/>
  <c r="G58" i="9"/>
  <c r="H57" i="9"/>
  <c r="F59" i="9"/>
  <c r="F24" i="6"/>
  <c r="F46" i="1"/>
  <c r="F56" i="1" s="1"/>
  <c r="F55" i="9"/>
  <c r="F14" i="6"/>
  <c r="F66" i="1" s="1"/>
  <c r="K36" i="1"/>
  <c r="J37" i="1"/>
  <c r="K35" i="1"/>
  <c r="J38" i="1"/>
  <c r="K38" i="1"/>
  <c r="J24" i="1"/>
  <c r="K27" i="1"/>
  <c r="I34" i="1"/>
  <c r="K30" i="1"/>
  <c r="L28" i="1"/>
  <c r="L32" i="1"/>
  <c r="L26" i="1"/>
  <c r="L25" i="1"/>
  <c r="L30" i="1"/>
  <c r="L31" i="1"/>
  <c r="Z69" i="9" l="1"/>
  <c r="AA17" i="12"/>
  <c r="AA7" i="12"/>
  <c r="AB24" i="12"/>
  <c r="AB46" i="9"/>
  <c r="AB56" i="10"/>
  <c r="Z8" i="12"/>
  <c r="Z18" i="12" s="1"/>
  <c r="Y70" i="9"/>
  <c r="Z25" i="12"/>
  <c r="Z47" i="9"/>
  <c r="Z57" i="9" s="1"/>
  <c r="AZ19" i="12"/>
  <c r="AB9" i="12"/>
  <c r="AA71" i="9"/>
  <c r="AZ71" i="9" s="1"/>
  <c r="AC14" i="13"/>
  <c r="AC24" i="13"/>
  <c r="AC46" i="10"/>
  <c r="AC56" i="10" s="1"/>
  <c r="Y13" i="12"/>
  <c r="Y23" i="12"/>
  <c r="Y45" i="9"/>
  <c r="Y2" i="12"/>
  <c r="Y22" i="12" s="1"/>
  <c r="AA5" i="12"/>
  <c r="AA15" i="12"/>
  <c r="Z67" i="9"/>
  <c r="AZ20" i="12"/>
  <c r="AA72" i="9"/>
  <c r="AZ72" i="9" s="1"/>
  <c r="AB10" i="12"/>
  <c r="AB20" i="12" s="1"/>
  <c r="AA61" i="9"/>
  <c r="AZ51" i="9"/>
  <c r="AZ61" i="9" s="1"/>
  <c r="AA52" i="9"/>
  <c r="AA30" i="12"/>
  <c r="AZ10" i="12"/>
  <c r="AZ30" i="12" s="1"/>
  <c r="AB14" i="12"/>
  <c r="Y68" i="9"/>
  <c r="Z6" i="12"/>
  <c r="X55" i="9"/>
  <c r="X44" i="9"/>
  <c r="X54" i="9" s="1"/>
  <c r="X7" i="14"/>
  <c r="X17" i="14" s="1"/>
  <c r="W69" i="11"/>
  <c r="W64" i="11" s="1"/>
  <c r="W12" i="14"/>
  <c r="AC3" i="14"/>
  <c r="AB65" i="11"/>
  <c r="Y9" i="14"/>
  <c r="X71" i="11"/>
  <c r="Y26" i="14"/>
  <c r="Y48" i="11"/>
  <c r="Y58" i="11" s="1"/>
  <c r="AA55" i="11"/>
  <c r="AZ45" i="11"/>
  <c r="AZ55" i="11" s="1"/>
  <c r="Y67" i="11"/>
  <c r="Z5" i="14"/>
  <c r="Z15" i="14" s="1"/>
  <c r="AA62" i="11"/>
  <c r="AZ52" i="11"/>
  <c r="AZ62" i="11" s="1"/>
  <c r="AZ65" i="11"/>
  <c r="AA56" i="11"/>
  <c r="AZ46" i="11"/>
  <c r="AZ56" i="11" s="1"/>
  <c r="V59" i="11"/>
  <c r="V44" i="11"/>
  <c r="V54" i="11" s="1"/>
  <c r="AZ20" i="14"/>
  <c r="AA72" i="11"/>
  <c r="AZ72" i="11" s="1"/>
  <c r="AB10" i="14"/>
  <c r="AB66" i="11"/>
  <c r="AC4" i="14"/>
  <c r="AB23" i="14"/>
  <c r="AB45" i="11"/>
  <c r="Y8" i="14"/>
  <c r="X70" i="11"/>
  <c r="W27" i="14"/>
  <c r="W49" i="11"/>
  <c r="W2" i="14"/>
  <c r="W22" i="14" s="1"/>
  <c r="Y57" i="11"/>
  <c r="AB24" i="14"/>
  <c r="AB46" i="11"/>
  <c r="Y16" i="14"/>
  <c r="U54" i="11"/>
  <c r="I61" i="9"/>
  <c r="F56" i="11"/>
  <c r="G62" i="11"/>
  <c r="F56" i="10"/>
  <c r="F59" i="11"/>
  <c r="H58" i="9"/>
  <c r="F54" i="11"/>
  <c r="G62" i="9"/>
  <c r="G4" i="6"/>
  <c r="G24" i="6" s="1"/>
  <c r="F44" i="9"/>
  <c r="L36" i="1"/>
  <c r="K40" i="1"/>
  <c r="L40" i="1"/>
  <c r="K37" i="1"/>
  <c r="L35" i="1"/>
  <c r="L38" i="1"/>
  <c r="L27" i="1"/>
  <c r="K24" i="1"/>
  <c r="J34" i="1"/>
  <c r="M30" i="1"/>
  <c r="M31" i="1"/>
  <c r="M28" i="1"/>
  <c r="M32" i="1"/>
  <c r="M25" i="1"/>
  <c r="M26" i="1"/>
  <c r="Z70" i="9" l="1"/>
  <c r="AA8" i="12"/>
  <c r="AA18" i="12" s="1"/>
  <c r="Y65" i="9"/>
  <c r="Y64" i="9" s="1"/>
  <c r="Z3" i="12"/>
  <c r="Z13" i="12" s="1"/>
  <c r="Y12" i="12"/>
  <c r="AB51" i="9"/>
  <c r="AB29" i="12"/>
  <c r="AZ17" i="12"/>
  <c r="AB7" i="12"/>
  <c r="AB17" i="12" s="1"/>
  <c r="AA69" i="9"/>
  <c r="AZ69" i="9" s="1"/>
  <c r="AA62" i="9"/>
  <c r="AZ52" i="9"/>
  <c r="AZ62" i="9" s="1"/>
  <c r="AC10" i="12"/>
  <c r="AC20" i="12" s="1"/>
  <c r="AB72" i="9"/>
  <c r="AB56" i="9"/>
  <c r="AB52" i="9"/>
  <c r="AB30" i="12"/>
  <c r="AZ15" i="12"/>
  <c r="AB5" i="12"/>
  <c r="AA67" i="9"/>
  <c r="AZ67" i="9" s="1"/>
  <c r="AA25" i="12"/>
  <c r="AA47" i="9"/>
  <c r="AZ5" i="12"/>
  <c r="AZ25" i="12" s="1"/>
  <c r="Z16" i="12"/>
  <c r="Z26" i="12"/>
  <c r="Z48" i="9"/>
  <c r="Z58" i="9" s="1"/>
  <c r="AC66" i="10"/>
  <c r="AD4" i="13"/>
  <c r="Y55" i="9"/>
  <c r="Y44" i="9"/>
  <c r="Y54" i="9" s="1"/>
  <c r="AB19" i="12"/>
  <c r="Z50" i="9"/>
  <c r="Z60" i="9" s="1"/>
  <c r="Z28" i="12"/>
  <c r="AC4" i="12"/>
  <c r="AC14" i="12" s="1"/>
  <c r="AB66" i="9"/>
  <c r="AA49" i="9"/>
  <c r="AA27" i="12"/>
  <c r="AZ7" i="12"/>
  <c r="AZ27" i="12" s="1"/>
  <c r="O2" i="1"/>
  <c r="B2" i="15" s="1"/>
  <c r="Y7" i="14"/>
  <c r="Y17" i="14" s="1"/>
  <c r="X69" i="11"/>
  <c r="X64" i="11" s="1"/>
  <c r="X12" i="14"/>
  <c r="Y28" i="14"/>
  <c r="Y50" i="11"/>
  <c r="Y60" i="11" s="1"/>
  <c r="AB30" i="14"/>
  <c r="AB52" i="11"/>
  <c r="AC13" i="14"/>
  <c r="AB55" i="11"/>
  <c r="W59" i="11"/>
  <c r="W44" i="11"/>
  <c r="W54" i="11" s="1"/>
  <c r="AC23" i="14"/>
  <c r="AC45" i="11"/>
  <c r="Z6" i="14"/>
  <c r="Y68" i="11"/>
  <c r="AC14" i="14"/>
  <c r="AC24" i="14"/>
  <c r="AC46" i="11"/>
  <c r="AC56" i="11" s="1"/>
  <c r="AA5" i="14"/>
  <c r="Z67" i="11"/>
  <c r="Y18" i="14"/>
  <c r="Z25" i="14"/>
  <c r="Z47" i="11"/>
  <c r="Y19" i="14"/>
  <c r="Y29" i="14"/>
  <c r="Y51" i="11"/>
  <c r="Y61" i="11" s="1"/>
  <c r="X27" i="14"/>
  <c r="X49" i="11"/>
  <c r="X2" i="14"/>
  <c r="X22" i="14" s="1"/>
  <c r="AB56" i="11"/>
  <c r="AB20" i="14"/>
  <c r="G60" i="9"/>
  <c r="G60" i="11"/>
  <c r="F64" i="11"/>
  <c r="F64" i="9"/>
  <c r="I58" i="9"/>
  <c r="I58" i="11"/>
  <c r="I61" i="11"/>
  <c r="I57" i="11"/>
  <c r="H58" i="11"/>
  <c r="G46" i="1"/>
  <c r="G56" i="1" s="1"/>
  <c r="G55" i="11"/>
  <c r="F54" i="9"/>
  <c r="I57" i="9"/>
  <c r="G55" i="9"/>
  <c r="G14" i="6"/>
  <c r="H4" i="6" s="1"/>
  <c r="M36" i="1"/>
  <c r="K34" i="1"/>
  <c r="M40" i="1"/>
  <c r="L37" i="1"/>
  <c r="L34" i="1" s="1"/>
  <c r="M35" i="1"/>
  <c r="M38" i="1"/>
  <c r="L24" i="1"/>
  <c r="M27" i="1"/>
  <c r="AD4" i="12" l="1"/>
  <c r="AC66" i="9"/>
  <c r="AA3" i="12"/>
  <c r="AA13" i="12" s="1"/>
  <c r="Z65" i="9"/>
  <c r="Z12" i="12"/>
  <c r="AC72" i="9"/>
  <c r="AD10" i="12"/>
  <c r="AD20" i="12"/>
  <c r="AB47" i="9"/>
  <c r="AB25" i="12"/>
  <c r="AA57" i="9"/>
  <c r="AZ47" i="9"/>
  <c r="AZ57" i="9" s="1"/>
  <c r="AA59" i="9"/>
  <c r="AZ49" i="9"/>
  <c r="AZ59" i="9" s="1"/>
  <c r="AC24" i="12"/>
  <c r="AC46" i="9"/>
  <c r="AC52" i="9"/>
  <c r="AC62" i="9" s="1"/>
  <c r="AC30" i="12"/>
  <c r="AB69" i="9"/>
  <c r="AC7" i="12"/>
  <c r="Z23" i="12"/>
  <c r="Z45" i="9"/>
  <c r="Z2" i="12"/>
  <c r="Z22" i="12" s="1"/>
  <c r="AB61" i="9"/>
  <c r="Z68" i="9"/>
  <c r="AA6" i="12"/>
  <c r="AA16" i="12" s="1"/>
  <c r="AB49" i="9"/>
  <c r="AB27" i="12"/>
  <c r="AD14" i="13"/>
  <c r="AD24" i="13"/>
  <c r="AD46" i="10"/>
  <c r="AB62" i="9"/>
  <c r="AZ18" i="12"/>
  <c r="AB8" i="12"/>
  <c r="AB18" i="12" s="1"/>
  <c r="AA70" i="9"/>
  <c r="AZ70" i="9" s="1"/>
  <c r="AC9" i="12"/>
  <c r="AC19" i="12" s="1"/>
  <c r="AB71" i="9"/>
  <c r="AA50" i="9"/>
  <c r="AA28" i="12"/>
  <c r="AZ8" i="12"/>
  <c r="AZ28" i="12" s="1"/>
  <c r="AB15" i="12"/>
  <c r="P2" i="1"/>
  <c r="Z7" i="14"/>
  <c r="Z17" i="14" s="1"/>
  <c r="Y69" i="11"/>
  <c r="Z26" i="14"/>
  <c r="Z48" i="11"/>
  <c r="Z58" i="11" s="1"/>
  <c r="AB72" i="11"/>
  <c r="AC10" i="14"/>
  <c r="Y71" i="11"/>
  <c r="Z9" i="14"/>
  <c r="AD3" i="14"/>
  <c r="AD13" i="14" s="1"/>
  <c r="AC65" i="11"/>
  <c r="AC55" i="11"/>
  <c r="Y27" i="14"/>
  <c r="Y49" i="11"/>
  <c r="Y2" i="14"/>
  <c r="Y22" i="14" s="1"/>
  <c r="Z57" i="11"/>
  <c r="AD4" i="14"/>
  <c r="AC66" i="11"/>
  <c r="AB62" i="11"/>
  <c r="Y12" i="14"/>
  <c r="Z16" i="14"/>
  <c r="AA15" i="14"/>
  <c r="AA25" i="14"/>
  <c r="AA47" i="11"/>
  <c r="AZ5" i="14"/>
  <c r="AZ25" i="14" s="1"/>
  <c r="X59" i="11"/>
  <c r="X44" i="11"/>
  <c r="X54" i="11" s="1"/>
  <c r="Z8" i="14"/>
  <c r="Y70" i="11"/>
  <c r="G44" i="9"/>
  <c r="G54" i="9" s="1"/>
  <c r="H56" i="10"/>
  <c r="H56" i="11"/>
  <c r="G56" i="9"/>
  <c r="G59" i="11"/>
  <c r="I62" i="11"/>
  <c r="J61" i="9"/>
  <c r="H59" i="11"/>
  <c r="G44" i="11"/>
  <c r="G54" i="11" s="1"/>
  <c r="G56" i="11"/>
  <c r="H62" i="11"/>
  <c r="G56" i="10"/>
  <c r="G66" i="1"/>
  <c r="H59" i="9"/>
  <c r="G59" i="9"/>
  <c r="I62" i="9"/>
  <c r="H62" i="9"/>
  <c r="H14" i="6"/>
  <c r="I4" i="6" s="1"/>
  <c r="H24" i="6"/>
  <c r="H46" i="1"/>
  <c r="M37" i="1"/>
  <c r="M34" i="1" s="1"/>
  <c r="M24" i="1"/>
  <c r="N26" i="1"/>
  <c r="O16" i="1"/>
  <c r="N27" i="1"/>
  <c r="N31" i="1"/>
  <c r="N25" i="1"/>
  <c r="N28" i="1"/>
  <c r="N32" i="1"/>
  <c r="N30" i="1"/>
  <c r="AZ16" i="12" l="1"/>
  <c r="AB16" i="12"/>
  <c r="AA68" i="9"/>
  <c r="AZ68" i="9" s="1"/>
  <c r="AB6" i="12"/>
  <c r="AC71" i="9"/>
  <c r="AD9" i="12"/>
  <c r="AD19" i="12" s="1"/>
  <c r="AZ13" i="12"/>
  <c r="AA65" i="9"/>
  <c r="AB3" i="12"/>
  <c r="AB13" i="12" s="1"/>
  <c r="AA12" i="12"/>
  <c r="AZ12" i="12" s="1"/>
  <c r="AD66" i="10"/>
  <c r="AE4" i="13"/>
  <c r="AB67" i="9"/>
  <c r="AC5" i="12"/>
  <c r="AC15" i="12" s="1"/>
  <c r="Z55" i="9"/>
  <c r="Z44" i="9"/>
  <c r="Z54" i="9" s="1"/>
  <c r="AA60" i="9"/>
  <c r="AZ50" i="9"/>
  <c r="AZ60" i="9" s="1"/>
  <c r="AC49" i="9"/>
  <c r="AC59" i="9" s="1"/>
  <c r="AC27" i="12"/>
  <c r="AE10" i="12"/>
  <c r="AE20" i="12" s="1"/>
  <c r="AD72" i="9"/>
  <c r="Z64" i="9"/>
  <c r="AC8" i="12"/>
  <c r="AB70" i="9"/>
  <c r="AB59" i="9"/>
  <c r="AC17" i="12"/>
  <c r="AC69" i="9" s="1"/>
  <c r="AC56" i="9"/>
  <c r="AD52" i="9"/>
  <c r="AD62" i="9" s="1"/>
  <c r="AD30" i="12"/>
  <c r="AB57" i="9"/>
  <c r="AA23" i="12"/>
  <c r="AA45" i="9"/>
  <c r="AA2" i="12"/>
  <c r="AZ3" i="12"/>
  <c r="AZ23" i="12" s="1"/>
  <c r="AB50" i="9"/>
  <c r="AB28" i="12"/>
  <c r="AD56" i="10"/>
  <c r="AC51" i="9"/>
  <c r="AC29" i="12"/>
  <c r="AA26" i="12"/>
  <c r="AA48" i="9"/>
  <c r="AZ6" i="12"/>
  <c r="AZ26" i="12" s="1"/>
  <c r="AD14" i="12"/>
  <c r="AD24" i="12"/>
  <c r="AD46" i="9"/>
  <c r="AD56" i="9" s="1"/>
  <c r="Q2" i="1"/>
  <c r="Z2" i="14"/>
  <c r="Z22" i="14" s="1"/>
  <c r="AB5" i="14"/>
  <c r="AA67" i="11"/>
  <c r="AZ15" i="14"/>
  <c r="AD46" i="11"/>
  <c r="AD24" i="14"/>
  <c r="AC30" i="14"/>
  <c r="AC52" i="11"/>
  <c r="Z28" i="14"/>
  <c r="Z50" i="11"/>
  <c r="Z60" i="11" s="1"/>
  <c r="AD65" i="11"/>
  <c r="AE3" i="14"/>
  <c r="AE13" i="14" s="1"/>
  <c r="Y59" i="11"/>
  <c r="Y44" i="11"/>
  <c r="Y54" i="11" s="1"/>
  <c r="AD23" i="14"/>
  <c r="AD45" i="11"/>
  <c r="Z68" i="11"/>
  <c r="AA6" i="14"/>
  <c r="Z19" i="14"/>
  <c r="Z51" i="11"/>
  <c r="Z61" i="11" s="1"/>
  <c r="Z29" i="14"/>
  <c r="Z69" i="11"/>
  <c r="AA7" i="14"/>
  <c r="AA17" i="14" s="1"/>
  <c r="AA57" i="11"/>
  <c r="AZ47" i="11"/>
  <c r="AZ57" i="11" s="1"/>
  <c r="Y64" i="11"/>
  <c r="Z18" i="14"/>
  <c r="AD14" i="14"/>
  <c r="AC20" i="14"/>
  <c r="Z27" i="14"/>
  <c r="Z49" i="11"/>
  <c r="H60" i="11"/>
  <c r="H60" i="9"/>
  <c r="G64" i="11"/>
  <c r="I56" i="9"/>
  <c r="I56" i="11"/>
  <c r="K61" i="9"/>
  <c r="K61" i="11"/>
  <c r="J61" i="11"/>
  <c r="J57" i="11"/>
  <c r="I60" i="9"/>
  <c r="I60" i="11"/>
  <c r="J58" i="11"/>
  <c r="H44" i="11"/>
  <c r="H55" i="11"/>
  <c r="G64" i="9"/>
  <c r="H55" i="9"/>
  <c r="H56" i="9"/>
  <c r="J57" i="9"/>
  <c r="H66" i="1"/>
  <c r="N37" i="1"/>
  <c r="I46" i="1"/>
  <c r="I24" i="6"/>
  <c r="H56" i="1"/>
  <c r="I14" i="6"/>
  <c r="N36" i="1"/>
  <c r="N40" i="1"/>
  <c r="N35" i="1"/>
  <c r="N38" i="1"/>
  <c r="N24" i="1"/>
  <c r="O26" i="1"/>
  <c r="AE14" i="13" l="1"/>
  <c r="AE9" i="12"/>
  <c r="AE19" i="12" s="1"/>
  <c r="AD71" i="9"/>
  <c r="AC67" i="9"/>
  <c r="AD5" i="12"/>
  <c r="AC3" i="12"/>
  <c r="AB65" i="9"/>
  <c r="AB12" i="12"/>
  <c r="AC61" i="9"/>
  <c r="AB60" i="9"/>
  <c r="AC50" i="9"/>
  <c r="AC60" i="9" s="1"/>
  <c r="AC28" i="12"/>
  <c r="AC18" i="12"/>
  <c r="AB26" i="12"/>
  <c r="AB48" i="9"/>
  <c r="AC6" i="12"/>
  <c r="AC16" i="12" s="1"/>
  <c r="AB68" i="9"/>
  <c r="AA58" i="9"/>
  <c r="AZ48" i="9"/>
  <c r="AZ58" i="9" s="1"/>
  <c r="AE72" i="9"/>
  <c r="AF10" i="12"/>
  <c r="AF20" i="12" s="1"/>
  <c r="AZ65" i="9"/>
  <c r="AZ64" i="9" s="1"/>
  <c r="AA64" i="9"/>
  <c r="AA22" i="12"/>
  <c r="AZ2" i="12"/>
  <c r="AZ22" i="12" s="1"/>
  <c r="AA55" i="9"/>
  <c r="AA44" i="9"/>
  <c r="AZ45" i="9"/>
  <c r="AZ55" i="9" s="1"/>
  <c r="AB23" i="12"/>
  <c r="AB45" i="9"/>
  <c r="AB2" i="12"/>
  <c r="AD7" i="12"/>
  <c r="AD17" i="12" s="1"/>
  <c r="AF4" i="13"/>
  <c r="AE66" i="10"/>
  <c r="AE4" i="12"/>
  <c r="AD66" i="9"/>
  <c r="AE52" i="9"/>
  <c r="AE62" i="9" s="1"/>
  <c r="AE30" i="12"/>
  <c r="AE46" i="10"/>
  <c r="AE24" i="13"/>
  <c r="AC47" i="9"/>
  <c r="AC25" i="12"/>
  <c r="AD51" i="9"/>
  <c r="AD61" i="9" s="1"/>
  <c r="AD29" i="12"/>
  <c r="S2" i="1"/>
  <c r="R2" i="1"/>
  <c r="AE65" i="11"/>
  <c r="AF3" i="14"/>
  <c r="AF13" i="14" s="1"/>
  <c r="AB7" i="14"/>
  <c r="AZ17" i="14"/>
  <c r="AA69" i="11"/>
  <c r="AZ69" i="11" s="1"/>
  <c r="AB17" i="14"/>
  <c r="AD10" i="14"/>
  <c r="AD20" i="14" s="1"/>
  <c r="AC72" i="11"/>
  <c r="AA27" i="14"/>
  <c r="AA49" i="11"/>
  <c r="AZ7" i="14"/>
  <c r="AZ27" i="14" s="1"/>
  <c r="AE23" i="14"/>
  <c r="AE45" i="11"/>
  <c r="AA8" i="14"/>
  <c r="AA18" i="14" s="1"/>
  <c r="Z70" i="11"/>
  <c r="AD55" i="11"/>
  <c r="AD56" i="11"/>
  <c r="Z71" i="11"/>
  <c r="AA9" i="14"/>
  <c r="AA19" i="14" s="1"/>
  <c r="AE4" i="14"/>
  <c r="AE14" i="14" s="1"/>
  <c r="AD66" i="11"/>
  <c r="Z12" i="14"/>
  <c r="AZ67" i="11"/>
  <c r="Z59" i="11"/>
  <c r="Z44" i="11"/>
  <c r="Z54" i="11" s="1"/>
  <c r="AA16" i="14"/>
  <c r="AA48" i="11"/>
  <c r="AA26" i="14"/>
  <c r="AZ6" i="14"/>
  <c r="AZ26" i="14" s="1"/>
  <c r="AC62" i="11"/>
  <c r="AB15" i="14"/>
  <c r="AB25" i="14"/>
  <c r="AB47" i="11"/>
  <c r="H44" i="9"/>
  <c r="H54" i="9" s="1"/>
  <c r="K57" i="9"/>
  <c r="K57" i="11"/>
  <c r="I59" i="11"/>
  <c r="L57" i="11"/>
  <c r="I56" i="10"/>
  <c r="H64" i="11"/>
  <c r="H54" i="11"/>
  <c r="K58" i="9"/>
  <c r="J58" i="9"/>
  <c r="L57" i="9"/>
  <c r="J62" i="9"/>
  <c r="H64" i="9"/>
  <c r="I56" i="1"/>
  <c r="J4" i="6"/>
  <c r="I66" i="1"/>
  <c r="O36" i="1"/>
  <c r="N34" i="1"/>
  <c r="AF9" i="12" l="1"/>
  <c r="AF19" i="12" s="1"/>
  <c r="AE71" i="9"/>
  <c r="AF72" i="9"/>
  <c r="AG10" i="12"/>
  <c r="AG20" i="12"/>
  <c r="AE46" i="9"/>
  <c r="AE24" i="12"/>
  <c r="AA54" i="9"/>
  <c r="AZ44" i="9"/>
  <c r="AZ54" i="9" s="1"/>
  <c r="AD6" i="12"/>
  <c r="AC68" i="9"/>
  <c r="AD8" i="12"/>
  <c r="AC70" i="9"/>
  <c r="AD18" i="12"/>
  <c r="AD47" i="9"/>
  <c r="AD57" i="9" s="1"/>
  <c r="AD25" i="12"/>
  <c r="AE7" i="12"/>
  <c r="AE17" i="12"/>
  <c r="AD69" i="9"/>
  <c r="AC57" i="9"/>
  <c r="AD49" i="9"/>
  <c r="AD27" i="12"/>
  <c r="AC48" i="9"/>
  <c r="AC58" i="9" s="1"/>
  <c r="AC26" i="12"/>
  <c r="AB22" i="12"/>
  <c r="AB58" i="9"/>
  <c r="AB55" i="9"/>
  <c r="AB44" i="9"/>
  <c r="AF52" i="9"/>
  <c r="AF30" i="12"/>
  <c r="AE51" i="9"/>
  <c r="AE61" i="9" s="1"/>
  <c r="AE29" i="12"/>
  <c r="AF14" i="13"/>
  <c r="AF24" i="13"/>
  <c r="AF46" i="10"/>
  <c r="AB64" i="9"/>
  <c r="AE56" i="10"/>
  <c r="AE14" i="12"/>
  <c r="AC13" i="12"/>
  <c r="AC23" i="12"/>
  <c r="AC45" i="9"/>
  <c r="AC2" i="12"/>
  <c r="AC22" i="12" s="1"/>
  <c r="AD15" i="12"/>
  <c r="Z64" i="11"/>
  <c r="AA2" i="14"/>
  <c r="AZ2" i="14" s="1"/>
  <c r="AZ22" i="14" s="1"/>
  <c r="AG3" i="14"/>
  <c r="AG13" i="14" s="1"/>
  <c r="AF65" i="11"/>
  <c r="AB69" i="11"/>
  <c r="AC7" i="14"/>
  <c r="AB57" i="11"/>
  <c r="AE66" i="11"/>
  <c r="AF4" i="14"/>
  <c r="AF14" i="14" s="1"/>
  <c r="AB67" i="11"/>
  <c r="AC5" i="14"/>
  <c r="AC15" i="14" s="1"/>
  <c r="AB6" i="14"/>
  <c r="AZ16" i="14"/>
  <c r="AA68" i="11"/>
  <c r="AA12" i="14"/>
  <c r="AZ12" i="14" s="1"/>
  <c r="AE46" i="11"/>
  <c r="AE24" i="14"/>
  <c r="AB49" i="11"/>
  <c r="AB27" i="14"/>
  <c r="AA58" i="11"/>
  <c r="AZ48" i="11"/>
  <c r="AZ58" i="11" s="1"/>
  <c r="AA59" i="11"/>
  <c r="AZ49" i="11"/>
  <c r="AZ59" i="11" s="1"/>
  <c r="AB9" i="14"/>
  <c r="AA71" i="11"/>
  <c r="AZ71" i="11" s="1"/>
  <c r="AZ19" i="14"/>
  <c r="AA70" i="11"/>
  <c r="AZ70" i="11" s="1"/>
  <c r="AB8" i="14"/>
  <c r="AB18" i="14" s="1"/>
  <c r="AZ18" i="14"/>
  <c r="AE10" i="14"/>
  <c r="AD72" i="11"/>
  <c r="AA29" i="14"/>
  <c r="AA51" i="11"/>
  <c r="AZ9" i="14"/>
  <c r="AZ29" i="14" s="1"/>
  <c r="AA28" i="14"/>
  <c r="AA50" i="11"/>
  <c r="AZ8" i="14"/>
  <c r="AZ28" i="14" s="1"/>
  <c r="AD30" i="14"/>
  <c r="AD52" i="11"/>
  <c r="AF23" i="14"/>
  <c r="AF45" i="11"/>
  <c r="AE55" i="11"/>
  <c r="K58" i="11"/>
  <c r="J59" i="11"/>
  <c r="L61" i="9"/>
  <c r="L61" i="11"/>
  <c r="J60" i="9"/>
  <c r="J60" i="11"/>
  <c r="J56" i="11"/>
  <c r="J56" i="10"/>
  <c r="J62" i="11"/>
  <c r="I44" i="11"/>
  <c r="I54" i="11" s="1"/>
  <c r="I55" i="11"/>
  <c r="I64" i="11"/>
  <c r="J59" i="9"/>
  <c r="I55" i="9"/>
  <c r="I44" i="9"/>
  <c r="J14" i="6"/>
  <c r="J66" i="1" s="1"/>
  <c r="I59" i="9"/>
  <c r="I64" i="9"/>
  <c r="J24" i="6"/>
  <c r="J46" i="1"/>
  <c r="AA22" i="14" l="1"/>
  <c r="AF62" i="9"/>
  <c r="AE5" i="12"/>
  <c r="AE15" i="12"/>
  <c r="AD67" i="9"/>
  <c r="AD50" i="9"/>
  <c r="AD28" i="12"/>
  <c r="AE56" i="9"/>
  <c r="AH10" i="12"/>
  <c r="AH20" i="12" s="1"/>
  <c r="AG72" i="9"/>
  <c r="AE8" i="12"/>
  <c r="AD70" i="9"/>
  <c r="AE18" i="12"/>
  <c r="AF14" i="12"/>
  <c r="AE66" i="9"/>
  <c r="AF4" i="12"/>
  <c r="AF56" i="10"/>
  <c r="AB54" i="9"/>
  <c r="AG52" i="9"/>
  <c r="AG62" i="9" s="1"/>
  <c r="AG30" i="12"/>
  <c r="AC55" i="9"/>
  <c r="AC44" i="9"/>
  <c r="AC54" i="9" s="1"/>
  <c r="AD48" i="9"/>
  <c r="AD26" i="12"/>
  <c r="AG4" i="13"/>
  <c r="AF66" i="10"/>
  <c r="AD16" i="12"/>
  <c r="AD3" i="12"/>
  <c r="AC65" i="9"/>
  <c r="AC64" i="9" s="1"/>
  <c r="AD13" i="12"/>
  <c r="AC12" i="12"/>
  <c r="AF7" i="12"/>
  <c r="AF17" i="12" s="1"/>
  <c r="AE69" i="9"/>
  <c r="AG9" i="12"/>
  <c r="AG19" i="12"/>
  <c r="AF71" i="9"/>
  <c r="AD59" i="9"/>
  <c r="AE49" i="9"/>
  <c r="AE59" i="9" s="1"/>
  <c r="AE27" i="12"/>
  <c r="AF51" i="9"/>
  <c r="AF61" i="9" s="1"/>
  <c r="AF29" i="12"/>
  <c r="AE20" i="14"/>
  <c r="AE30" i="14"/>
  <c r="AE52" i="11"/>
  <c r="AE62" i="11" s="1"/>
  <c r="AC67" i="11"/>
  <c r="AD5" i="14"/>
  <c r="AD15" i="14" s="1"/>
  <c r="AB59" i="11"/>
  <c r="AA60" i="11"/>
  <c r="AZ50" i="11"/>
  <c r="AZ60" i="11" s="1"/>
  <c r="AC8" i="14"/>
  <c r="AB70" i="11"/>
  <c r="AC18" i="14"/>
  <c r="AC25" i="14"/>
  <c r="AC47" i="11"/>
  <c r="AC17" i="14"/>
  <c r="AC27" i="14"/>
  <c r="AC49" i="11"/>
  <c r="AC59" i="11" s="1"/>
  <c r="AA44" i="11"/>
  <c r="AE56" i="11"/>
  <c r="AF55" i="11"/>
  <c r="AB28" i="14"/>
  <c r="AB50" i="11"/>
  <c r="AG4" i="14"/>
  <c r="AF66" i="11"/>
  <c r="AB19" i="14"/>
  <c r="AB29" i="14"/>
  <c r="AB51" i="11"/>
  <c r="AZ51" i="11"/>
  <c r="AZ61" i="11" s="1"/>
  <c r="AA61" i="11"/>
  <c r="AZ68" i="11"/>
  <c r="AZ64" i="11" s="1"/>
  <c r="AA64" i="11"/>
  <c r="AF24" i="14"/>
  <c r="AF46" i="11"/>
  <c r="AF56" i="11" s="1"/>
  <c r="AH3" i="14"/>
  <c r="AG65" i="11"/>
  <c r="AH13" i="14"/>
  <c r="AD62" i="11"/>
  <c r="AB16" i="14"/>
  <c r="AB26" i="14"/>
  <c r="AB48" i="11"/>
  <c r="AB2" i="14"/>
  <c r="AG23" i="14"/>
  <c r="AG45" i="11"/>
  <c r="M57" i="11"/>
  <c r="L58" i="9"/>
  <c r="L58" i="11"/>
  <c r="K60" i="11"/>
  <c r="K60" i="9"/>
  <c r="M61" i="11"/>
  <c r="J44" i="11"/>
  <c r="J54" i="11" s="1"/>
  <c r="J55" i="11"/>
  <c r="L60" i="9"/>
  <c r="M57" i="9"/>
  <c r="I54" i="9"/>
  <c r="J56" i="9"/>
  <c r="J44" i="9"/>
  <c r="J54" i="9" s="1"/>
  <c r="J55" i="9"/>
  <c r="K62" i="9"/>
  <c r="K4" i="6"/>
  <c r="J56" i="1"/>
  <c r="AG14" i="13" l="1"/>
  <c r="AD58" i="9"/>
  <c r="AG7" i="12"/>
  <c r="AF69" i="9"/>
  <c r="AF49" i="9"/>
  <c r="AF59" i="9" s="1"/>
  <c r="AF27" i="12"/>
  <c r="AG4" i="12"/>
  <c r="AG14" i="12" s="1"/>
  <c r="AF66" i="9"/>
  <c r="AF8" i="12"/>
  <c r="AE70" i="9"/>
  <c r="AF18" i="12"/>
  <c r="AF5" i="12"/>
  <c r="AE67" i="9"/>
  <c r="AD68" i="9"/>
  <c r="AE6" i="12"/>
  <c r="AE50" i="9"/>
  <c r="AE60" i="9" s="1"/>
  <c r="AE28" i="12"/>
  <c r="AD60" i="9"/>
  <c r="AE25" i="12"/>
  <c r="AE47" i="9"/>
  <c r="AG71" i="9"/>
  <c r="AH9" i="12"/>
  <c r="AH19" i="12" s="1"/>
  <c r="AE3" i="12"/>
  <c r="AD65" i="9"/>
  <c r="AD12" i="12"/>
  <c r="AG66" i="10"/>
  <c r="AH4" i="13"/>
  <c r="AI10" i="12"/>
  <c r="AI20" i="12" s="1"/>
  <c r="AH72" i="9"/>
  <c r="AG51" i="9"/>
  <c r="AG61" i="9" s="1"/>
  <c r="AG29" i="12"/>
  <c r="AD23" i="12"/>
  <c r="AD45" i="9"/>
  <c r="AD2" i="12"/>
  <c r="AG24" i="13"/>
  <c r="AG46" i="10"/>
  <c r="AF46" i="9"/>
  <c r="AF24" i="12"/>
  <c r="AH52" i="9"/>
  <c r="AH62" i="9" s="1"/>
  <c r="AH30" i="12"/>
  <c r="AB61" i="11"/>
  <c r="AB58" i="11"/>
  <c r="AB44" i="11"/>
  <c r="AG24" i="14"/>
  <c r="AG46" i="11"/>
  <c r="AG56" i="11" s="1"/>
  <c r="AC57" i="11"/>
  <c r="AI3" i="14"/>
  <c r="AI13" i="14" s="1"/>
  <c r="AH65" i="11"/>
  <c r="AH23" i="14"/>
  <c r="AH45" i="11"/>
  <c r="AD25" i="14"/>
  <c r="AD47" i="11"/>
  <c r="AE5" i="14"/>
  <c r="AD67" i="11"/>
  <c r="AG55" i="11"/>
  <c r="AB71" i="11"/>
  <c r="AC9" i="14"/>
  <c r="AC19" i="14" s="1"/>
  <c r="AC28" i="14"/>
  <c r="AC50" i="11"/>
  <c r="AC60" i="11" s="1"/>
  <c r="AC6" i="14"/>
  <c r="AC16" i="14" s="1"/>
  <c r="AB68" i="11"/>
  <c r="AB12" i="14"/>
  <c r="AB60" i="11"/>
  <c r="AD7" i="14"/>
  <c r="AD17" i="14" s="1"/>
  <c r="AC69" i="11"/>
  <c r="AA54" i="11"/>
  <c r="AZ44" i="11"/>
  <c r="AZ54" i="11" s="1"/>
  <c r="AB22" i="14"/>
  <c r="AG14" i="14"/>
  <c r="AC70" i="11"/>
  <c r="AD8" i="14"/>
  <c r="AE72" i="11"/>
  <c r="AF10" i="14"/>
  <c r="AF20" i="14" s="1"/>
  <c r="K56" i="11"/>
  <c r="K56" i="10"/>
  <c r="K24" i="6"/>
  <c r="K62" i="11"/>
  <c r="M58" i="11"/>
  <c r="K59" i="11"/>
  <c r="M61" i="9"/>
  <c r="N61" i="9"/>
  <c r="J64" i="11"/>
  <c r="M58" i="9"/>
  <c r="K14" i="6"/>
  <c r="K46" i="1"/>
  <c r="K56" i="1" s="1"/>
  <c r="J64" i="9"/>
  <c r="AH14" i="13" l="1"/>
  <c r="AD64" i="9"/>
  <c r="AB64" i="11"/>
  <c r="AI72" i="9"/>
  <c r="AJ10" i="12"/>
  <c r="AJ20" i="12"/>
  <c r="AI9" i="12"/>
  <c r="AI19" i="12" s="1"/>
  <c r="AH71" i="9"/>
  <c r="AE23" i="12"/>
  <c r="AE45" i="9"/>
  <c r="AE2" i="12"/>
  <c r="AE22" i="12" s="1"/>
  <c r="AF25" i="12"/>
  <c r="AF47" i="9"/>
  <c r="AF57" i="9" s="1"/>
  <c r="AG49" i="9"/>
  <c r="AG59" i="9" s="1"/>
  <c r="AG27" i="12"/>
  <c r="AI4" i="13"/>
  <c r="AH66" i="10"/>
  <c r="AE57" i="9"/>
  <c r="AE48" i="9"/>
  <c r="AE26" i="12"/>
  <c r="AH4" i="12"/>
  <c r="AH14" i="12"/>
  <c r="AG66" i="9"/>
  <c r="AD22" i="12"/>
  <c r="AH24" i="13"/>
  <c r="AH46" i="10"/>
  <c r="AE16" i="12"/>
  <c r="AG46" i="9"/>
  <c r="AG56" i="9" s="1"/>
  <c r="AG24" i="12"/>
  <c r="AG56" i="10"/>
  <c r="AF56" i="9"/>
  <c r="AD55" i="9"/>
  <c r="AD44" i="9"/>
  <c r="AI52" i="9"/>
  <c r="AI62" i="9" s="1"/>
  <c r="AI30" i="12"/>
  <c r="AH51" i="9"/>
  <c r="AH61" i="9" s="1"/>
  <c r="AH29" i="12"/>
  <c r="AG8" i="12"/>
  <c r="AF70" i="9"/>
  <c r="AE13" i="12"/>
  <c r="AF50" i="9"/>
  <c r="AF28" i="12"/>
  <c r="AF15" i="12"/>
  <c r="AG17" i="12"/>
  <c r="AD9" i="14"/>
  <c r="AD19" i="14" s="1"/>
  <c r="AC71" i="11"/>
  <c r="AE7" i="14"/>
  <c r="AE17" i="14" s="1"/>
  <c r="AD69" i="11"/>
  <c r="AC68" i="11"/>
  <c r="AD6" i="14"/>
  <c r="AC12" i="14"/>
  <c r="AC29" i="14"/>
  <c r="AC51" i="11"/>
  <c r="AD57" i="11"/>
  <c r="AJ3" i="14"/>
  <c r="AI65" i="11"/>
  <c r="AD18" i="14"/>
  <c r="AD28" i="14"/>
  <c r="AD50" i="11"/>
  <c r="AC26" i="14"/>
  <c r="AC48" i="11"/>
  <c r="AC2" i="14"/>
  <c r="AI23" i="14"/>
  <c r="AI45" i="11"/>
  <c r="AB54" i="11"/>
  <c r="AD27" i="14"/>
  <c r="AD49" i="11"/>
  <c r="AH55" i="11"/>
  <c r="AG66" i="11"/>
  <c r="AH4" i="14"/>
  <c r="AH14" i="14" s="1"/>
  <c r="AG10" i="14"/>
  <c r="AF72" i="11"/>
  <c r="AF52" i="11"/>
  <c r="AF30" i="14"/>
  <c r="AE15" i="14"/>
  <c r="AE25" i="14"/>
  <c r="AE47" i="11"/>
  <c r="O51" i="9"/>
  <c r="O61" i="9" s="1"/>
  <c r="O71" i="9"/>
  <c r="N61" i="11"/>
  <c r="O51" i="11"/>
  <c r="O61" i="11" s="1"/>
  <c r="M60" i="11"/>
  <c r="O71" i="11"/>
  <c r="K66" i="1"/>
  <c r="L4" i="6"/>
  <c r="L14" i="6" s="1"/>
  <c r="K55" i="11"/>
  <c r="K44" i="11"/>
  <c r="K54" i="11" s="1"/>
  <c r="L62" i="9"/>
  <c r="K44" i="9"/>
  <c r="K54" i="9" s="1"/>
  <c r="K55" i="9"/>
  <c r="K56" i="9"/>
  <c r="M60" i="9"/>
  <c r="K59" i="9"/>
  <c r="AC64" i="11" l="1"/>
  <c r="AE65" i="9"/>
  <c r="AF3" i="12"/>
  <c r="AE12" i="12"/>
  <c r="AG50" i="9"/>
  <c r="AG60" i="9" s="1"/>
  <c r="AG28" i="12"/>
  <c r="AD54" i="9"/>
  <c r="AE55" i="9"/>
  <c r="AE44" i="9"/>
  <c r="AE54" i="9" s="1"/>
  <c r="AE58" i="9"/>
  <c r="AF60" i="9"/>
  <c r="AF6" i="12"/>
  <c r="AF16" i="12" s="1"/>
  <c r="AE68" i="9"/>
  <c r="AI71" i="9"/>
  <c r="AJ9" i="12"/>
  <c r="AI51" i="9"/>
  <c r="AI61" i="9" s="1"/>
  <c r="AI29" i="12"/>
  <c r="AH7" i="12"/>
  <c r="AG69" i="9"/>
  <c r="AH17" i="12"/>
  <c r="AH56" i="10"/>
  <c r="AI4" i="12"/>
  <c r="AH66" i="9"/>
  <c r="AK10" i="12"/>
  <c r="AK20" i="12" s="1"/>
  <c r="AJ72" i="9"/>
  <c r="AG5" i="12"/>
  <c r="AF67" i="9"/>
  <c r="AG18" i="12"/>
  <c r="AH46" i="9"/>
  <c r="AH24" i="12"/>
  <c r="AJ52" i="9"/>
  <c r="AJ62" i="9" s="1"/>
  <c r="AJ30" i="12"/>
  <c r="AI14" i="13"/>
  <c r="AI24" i="13"/>
  <c r="AI46" i="10"/>
  <c r="AH66" i="11"/>
  <c r="AI4" i="14"/>
  <c r="AI14" i="14" s="1"/>
  <c r="AD59" i="11"/>
  <c r="AC22" i="14"/>
  <c r="AD26" i="14"/>
  <c r="AD48" i="11"/>
  <c r="AD2" i="14"/>
  <c r="AD22" i="14" s="1"/>
  <c r="AE67" i="11"/>
  <c r="AF5" i="14"/>
  <c r="AF15" i="14" s="1"/>
  <c r="AC58" i="11"/>
  <c r="AC44" i="11"/>
  <c r="AJ23" i="14"/>
  <c r="AJ45" i="11"/>
  <c r="AF7" i="14"/>
  <c r="AE69" i="11"/>
  <c r="AF62" i="11"/>
  <c r="AD60" i="11"/>
  <c r="AC61" i="11"/>
  <c r="AE49" i="11"/>
  <c r="AE59" i="11" s="1"/>
  <c r="AE27" i="14"/>
  <c r="AI55" i="11"/>
  <c r="AE9" i="14"/>
  <c r="AE19" i="14" s="1"/>
  <c r="AD71" i="11"/>
  <c r="AH24" i="14"/>
  <c r="AH46" i="11"/>
  <c r="AD70" i="11"/>
  <c r="AE8" i="14"/>
  <c r="AE18" i="14" s="1"/>
  <c r="AE57" i="11"/>
  <c r="AG20" i="14"/>
  <c r="AG30" i="14"/>
  <c r="AG52" i="11"/>
  <c r="AG62" i="11" s="1"/>
  <c r="AJ13" i="14"/>
  <c r="AD16" i="14"/>
  <c r="AD29" i="14"/>
  <c r="AD51" i="11"/>
  <c r="AD61" i="11" s="1"/>
  <c r="M4" i="6"/>
  <c r="M14" i="6" s="1"/>
  <c r="N4" i="6" s="1"/>
  <c r="L66" i="1"/>
  <c r="L56" i="9"/>
  <c r="L59" i="11"/>
  <c r="L56" i="11"/>
  <c r="L56" i="10"/>
  <c r="L46" i="1"/>
  <c r="L56" i="1" s="1"/>
  <c r="L24" i="6"/>
  <c r="L62" i="11"/>
  <c r="M56" i="10"/>
  <c r="M56" i="11"/>
  <c r="N57" i="11"/>
  <c r="O47" i="11"/>
  <c r="O57" i="11" s="1"/>
  <c r="K64" i="11"/>
  <c r="N57" i="9"/>
  <c r="O47" i="9"/>
  <c r="O57" i="9" s="1"/>
  <c r="K64" i="9"/>
  <c r="AF68" i="9" l="1"/>
  <c r="AG6" i="12"/>
  <c r="AH56" i="9"/>
  <c r="AI46" i="9"/>
  <c r="AI56" i="9" s="1"/>
  <c r="AI24" i="12"/>
  <c r="AH8" i="12"/>
  <c r="AH18" i="12" s="1"/>
  <c r="AG70" i="9"/>
  <c r="AI14" i="12"/>
  <c r="AH49" i="9"/>
  <c r="AH59" i="9" s="1"/>
  <c r="AH27" i="12"/>
  <c r="AF23" i="12"/>
  <c r="AF45" i="9"/>
  <c r="AF2" i="12"/>
  <c r="AG25" i="12"/>
  <c r="AG47" i="9"/>
  <c r="AF48" i="9"/>
  <c r="AF26" i="12"/>
  <c r="AF13" i="12"/>
  <c r="AI56" i="10"/>
  <c r="AG15" i="12"/>
  <c r="AJ51" i="9"/>
  <c r="AJ61" i="9" s="1"/>
  <c r="AJ29" i="12"/>
  <c r="AE64" i="9"/>
  <c r="AI7" i="12"/>
  <c r="AI17" i="12" s="1"/>
  <c r="AH69" i="9"/>
  <c r="AJ19" i="12"/>
  <c r="AJ4" i="13"/>
  <c r="AI66" i="10"/>
  <c r="AL10" i="12"/>
  <c r="AL20" i="12" s="1"/>
  <c r="AK72" i="9"/>
  <c r="AK52" i="9"/>
  <c r="AK62" i="9" s="1"/>
  <c r="AK30" i="12"/>
  <c r="AF67" i="11"/>
  <c r="AG5" i="14"/>
  <c r="AG15" i="14" s="1"/>
  <c r="AE6" i="14"/>
  <c r="AE16" i="14" s="1"/>
  <c r="AD68" i="11"/>
  <c r="AD64" i="11" s="1"/>
  <c r="AD12" i="14"/>
  <c r="AE71" i="11"/>
  <c r="AF9" i="14"/>
  <c r="AF19" i="14" s="1"/>
  <c r="AF27" i="14"/>
  <c r="AF49" i="11"/>
  <c r="AE50" i="11"/>
  <c r="AE28" i="14"/>
  <c r="AE29" i="14"/>
  <c r="AE51" i="11"/>
  <c r="AJ55" i="11"/>
  <c r="AK3" i="14"/>
  <c r="AJ65" i="11"/>
  <c r="AF25" i="14"/>
  <c r="AF47" i="11"/>
  <c r="AF8" i="14"/>
  <c r="AE70" i="11"/>
  <c r="AD58" i="11"/>
  <c r="AD44" i="11"/>
  <c r="AD54" i="11" s="1"/>
  <c r="AJ4" i="14"/>
  <c r="AJ14" i="14" s="1"/>
  <c r="AI66" i="11"/>
  <c r="AC54" i="11"/>
  <c r="AI24" i="14"/>
  <c r="AI46" i="11"/>
  <c r="AH10" i="14"/>
  <c r="AH20" i="14" s="1"/>
  <c r="AG72" i="11"/>
  <c r="AH56" i="11"/>
  <c r="AF17" i="14"/>
  <c r="M46" i="1"/>
  <c r="M56" i="1" s="1"/>
  <c r="M24" i="6"/>
  <c r="M66" i="1"/>
  <c r="M62" i="9"/>
  <c r="N58" i="11"/>
  <c r="O48" i="11"/>
  <c r="O58" i="11" s="1"/>
  <c r="O67" i="11"/>
  <c r="L55" i="11"/>
  <c r="L44" i="11"/>
  <c r="L54" i="11" s="1"/>
  <c r="N14" i="6"/>
  <c r="N56" i="9"/>
  <c r="N58" i="9"/>
  <c r="O48" i="9"/>
  <c r="O58" i="9" s="1"/>
  <c r="O67" i="9"/>
  <c r="L44" i="9"/>
  <c r="L54" i="9" s="1"/>
  <c r="L55" i="9"/>
  <c r="M56" i="9"/>
  <c r="L59" i="9"/>
  <c r="N46" i="1"/>
  <c r="N24" i="6"/>
  <c r="O4" i="6"/>
  <c r="O24" i="6" s="1"/>
  <c r="AI8" i="12" l="1"/>
  <c r="AH70" i="9"/>
  <c r="AI18" i="12"/>
  <c r="AM10" i="12"/>
  <c r="AL72" i="9"/>
  <c r="AM20" i="12"/>
  <c r="AJ24" i="13"/>
  <c r="AJ46" i="10"/>
  <c r="AE2" i="14"/>
  <c r="AK9" i="12"/>
  <c r="AJ71" i="9"/>
  <c r="AK19" i="12"/>
  <c r="AG57" i="9"/>
  <c r="AF58" i="9"/>
  <c r="AH50" i="9"/>
  <c r="AH28" i="12"/>
  <c r="AJ7" i="12"/>
  <c r="AI69" i="9"/>
  <c r="AF22" i="12"/>
  <c r="AL52" i="9"/>
  <c r="AL62" i="9" s="1"/>
  <c r="AL30" i="12"/>
  <c r="AH5" i="12"/>
  <c r="AG67" i="9"/>
  <c r="AF65" i="9"/>
  <c r="AF64" i="9" s="1"/>
  <c r="AG3" i="12"/>
  <c r="AF12" i="12"/>
  <c r="AF55" i="9"/>
  <c r="AF44" i="9"/>
  <c r="AG48" i="9"/>
  <c r="AG58" i="9" s="1"/>
  <c r="AG26" i="12"/>
  <c r="AJ14" i="13"/>
  <c r="AI49" i="9"/>
  <c r="AI59" i="9" s="1"/>
  <c r="AI27" i="12"/>
  <c r="AI66" i="9"/>
  <c r="AJ4" i="12"/>
  <c r="AJ14" i="12" s="1"/>
  <c r="AG16" i="12"/>
  <c r="AJ66" i="11"/>
  <c r="AK4" i="14"/>
  <c r="AK14" i="14"/>
  <c r="AI10" i="14"/>
  <c r="AH72" i="11"/>
  <c r="AK23" i="14"/>
  <c r="AK45" i="11"/>
  <c r="AE60" i="11"/>
  <c r="AF6" i="14"/>
  <c r="AF16" i="14" s="1"/>
  <c r="AE68" i="11"/>
  <c r="AE64" i="11" s="1"/>
  <c r="AE12" i="14"/>
  <c r="AE22" i="14"/>
  <c r="AH30" i="14"/>
  <c r="AH52" i="11"/>
  <c r="AH62" i="11" s="1"/>
  <c r="AJ24" i="14"/>
  <c r="AJ46" i="11"/>
  <c r="AF59" i="11"/>
  <c r="AE26" i="14"/>
  <c r="AE48" i="11"/>
  <c r="AF57" i="11"/>
  <c r="AI56" i="11"/>
  <c r="AE61" i="11"/>
  <c r="AG9" i="14"/>
  <c r="AG19" i="14" s="1"/>
  <c r="AF71" i="11"/>
  <c r="AG67" i="11"/>
  <c r="AH5" i="14"/>
  <c r="AH15" i="14" s="1"/>
  <c r="AG7" i="14"/>
  <c r="AG17" i="14" s="1"/>
  <c r="AF69" i="11"/>
  <c r="AF29" i="14"/>
  <c r="AF51" i="11"/>
  <c r="AF61" i="11" s="1"/>
  <c r="AG25" i="14"/>
  <c r="AG47" i="11"/>
  <c r="AF18" i="14"/>
  <c r="AF28" i="14"/>
  <c r="AF50" i="11"/>
  <c r="AF60" i="11" s="1"/>
  <c r="AK13" i="14"/>
  <c r="N66" i="1"/>
  <c r="O66" i="1" s="1"/>
  <c r="O14" i="6"/>
  <c r="O46" i="9"/>
  <c r="O56" i="9" s="1"/>
  <c r="M59" i="11"/>
  <c r="O68" i="11"/>
  <c r="N60" i="11"/>
  <c r="O50" i="11"/>
  <c r="O60" i="11" s="1"/>
  <c r="N56" i="10"/>
  <c r="O46" i="10"/>
  <c r="O56" i="10" s="1"/>
  <c r="N56" i="11"/>
  <c r="O46" i="11"/>
  <c r="O56" i="11" s="1"/>
  <c r="L64" i="11"/>
  <c r="L64" i="9"/>
  <c r="N60" i="9"/>
  <c r="O50" i="9"/>
  <c r="O60" i="9" s="1"/>
  <c r="O68" i="9"/>
  <c r="O46" i="1"/>
  <c r="O56" i="1" s="1"/>
  <c r="N56" i="1"/>
  <c r="AJ46" i="9" l="1"/>
  <c r="AJ56" i="9" s="1"/>
  <c r="AJ24" i="12"/>
  <c r="AK4" i="12"/>
  <c r="AJ66" i="9"/>
  <c r="AG23" i="12"/>
  <c r="AG45" i="9"/>
  <c r="AG2" i="12"/>
  <c r="AG13" i="12"/>
  <c r="BA20" i="12"/>
  <c r="AM72" i="9"/>
  <c r="AN10" i="12"/>
  <c r="AN20" i="12"/>
  <c r="AK4" i="13"/>
  <c r="AJ66" i="10"/>
  <c r="AJ17" i="12"/>
  <c r="AJ27" i="12"/>
  <c r="AJ49" i="9"/>
  <c r="AJ59" i="9" s="1"/>
  <c r="AJ56" i="10"/>
  <c r="AM52" i="9"/>
  <c r="AM30" i="12"/>
  <c r="BA10" i="12"/>
  <c r="BA30" i="12" s="1"/>
  <c r="AF54" i="9"/>
  <c r="AH15" i="12"/>
  <c r="AH25" i="12"/>
  <c r="AH47" i="9"/>
  <c r="AL9" i="12"/>
  <c r="AK71" i="9"/>
  <c r="AL19" i="12"/>
  <c r="AJ8" i="12"/>
  <c r="AI70" i="9"/>
  <c r="AH6" i="12"/>
  <c r="AH16" i="12" s="1"/>
  <c r="AG68" i="9"/>
  <c r="AH60" i="9"/>
  <c r="AK51" i="9"/>
  <c r="AK61" i="9" s="1"/>
  <c r="AK29" i="12"/>
  <c r="AI50" i="9"/>
  <c r="AI60" i="9" s="1"/>
  <c r="AI28" i="12"/>
  <c r="AK55" i="11"/>
  <c r="AK65" i="11"/>
  <c r="AL3" i="14"/>
  <c r="AL13" i="14" s="1"/>
  <c r="AG71" i="11"/>
  <c r="AH9" i="14"/>
  <c r="AJ56" i="11"/>
  <c r="AG29" i="14"/>
  <c r="AG51" i="11"/>
  <c r="AG61" i="11" s="1"/>
  <c r="AI20" i="14"/>
  <c r="AI30" i="14"/>
  <c r="AI52" i="11"/>
  <c r="AI62" i="11" s="1"/>
  <c r="AG8" i="14"/>
  <c r="AG18" i="14" s="1"/>
  <c r="AF70" i="11"/>
  <c r="AG49" i="11"/>
  <c r="AG27" i="14"/>
  <c r="AF26" i="14"/>
  <c r="AF48" i="11"/>
  <c r="AF2" i="14"/>
  <c r="AH7" i="14"/>
  <c r="AG69" i="11"/>
  <c r="AG6" i="14"/>
  <c r="AF68" i="11"/>
  <c r="AF64" i="11" s="1"/>
  <c r="AF12" i="14"/>
  <c r="AE58" i="11"/>
  <c r="AE44" i="11"/>
  <c r="AK66" i="11"/>
  <c r="AL4" i="14"/>
  <c r="AL14" i="14" s="1"/>
  <c r="AG57" i="11"/>
  <c r="AH67" i="11"/>
  <c r="AI5" i="14"/>
  <c r="AI15" i="14" s="1"/>
  <c r="AK24" i="14"/>
  <c r="AK46" i="11"/>
  <c r="AK56" i="11" s="1"/>
  <c r="AH25" i="14"/>
  <c r="AH47" i="11"/>
  <c r="O66" i="10"/>
  <c r="O66" i="11"/>
  <c r="N62" i="11"/>
  <c r="O52" i="11"/>
  <c r="O62" i="11" s="1"/>
  <c r="O70" i="11"/>
  <c r="M44" i="11"/>
  <c r="M54" i="11" s="1"/>
  <c r="M55" i="11"/>
  <c r="O66" i="9"/>
  <c r="M44" i="9"/>
  <c r="M54" i="9" s="1"/>
  <c r="M55" i="9"/>
  <c r="M59" i="9"/>
  <c r="O70" i="9"/>
  <c r="N62" i="9"/>
  <c r="O52" i="9"/>
  <c r="O62" i="9" s="1"/>
  <c r="AI6" i="12" l="1"/>
  <c r="AI16" i="12"/>
  <c r="AH68" i="9"/>
  <c r="AJ50" i="9"/>
  <c r="AJ60" i="9" s="1"/>
  <c r="AJ28" i="12"/>
  <c r="AM9" i="12"/>
  <c r="AM19" i="12"/>
  <c r="AL71" i="9"/>
  <c r="AK14" i="13"/>
  <c r="AK24" i="13"/>
  <c r="AK46" i="10"/>
  <c r="AK46" i="9"/>
  <c r="AK56" i="9" s="1"/>
  <c r="AK24" i="12"/>
  <c r="AN72" i="9"/>
  <c r="AO10" i="12"/>
  <c r="AO20" i="12"/>
  <c r="AG22" i="12"/>
  <c r="AI5" i="12"/>
  <c r="AI15" i="12" s="1"/>
  <c r="AH67" i="9"/>
  <c r="AL51" i="9"/>
  <c r="AL61" i="9" s="1"/>
  <c r="AL29" i="12"/>
  <c r="AN52" i="9"/>
  <c r="AN30" i="12"/>
  <c r="AG55" i="9"/>
  <c r="AG44" i="9"/>
  <c r="AG54" i="9" s="1"/>
  <c r="AH48" i="9"/>
  <c r="AH58" i="9" s="1"/>
  <c r="AH26" i="12"/>
  <c r="AM62" i="9"/>
  <c r="BA52" i="9"/>
  <c r="BA62" i="9" s="1"/>
  <c r="AK7" i="12"/>
  <c r="AK17" i="12"/>
  <c r="AJ69" i="9"/>
  <c r="BA72" i="9"/>
  <c r="AH57" i="9"/>
  <c r="AG65" i="9"/>
  <c r="AG64" i="9" s="1"/>
  <c r="AH3" i="12"/>
  <c r="AH13" i="12"/>
  <c r="AG12" i="12"/>
  <c r="AK14" i="12"/>
  <c r="AG2" i="14"/>
  <c r="AG22" i="14" s="1"/>
  <c r="AJ18" i="12"/>
  <c r="AM4" i="14"/>
  <c r="AM14" i="14" s="1"/>
  <c r="AL66" i="11"/>
  <c r="AG16" i="14"/>
  <c r="AL24" i="14"/>
  <c r="AL46" i="11"/>
  <c r="AL56" i="11" s="1"/>
  <c r="AJ10" i="14"/>
  <c r="AJ20" i="14" s="1"/>
  <c r="AI72" i="11"/>
  <c r="AJ5" i="14"/>
  <c r="AJ15" i="14" s="1"/>
  <c r="AI67" i="11"/>
  <c r="AG59" i="11"/>
  <c r="AL23" i="14"/>
  <c r="AL45" i="11"/>
  <c r="AL65" i="11"/>
  <c r="AM3" i="14"/>
  <c r="AM13" i="14" s="1"/>
  <c r="AI25" i="14"/>
  <c r="AI47" i="11"/>
  <c r="AE54" i="11"/>
  <c r="AH17" i="14"/>
  <c r="AH27" i="14"/>
  <c r="AH49" i="11"/>
  <c r="AH59" i="11" s="1"/>
  <c r="AH8" i="14"/>
  <c r="AG70" i="11"/>
  <c r="AF22" i="14"/>
  <c r="AG26" i="14"/>
  <c r="AG48" i="11"/>
  <c r="AH57" i="11"/>
  <c r="AF58" i="11"/>
  <c r="AF44" i="11"/>
  <c r="AF54" i="11" s="1"/>
  <c r="AG28" i="14"/>
  <c r="AG50" i="11"/>
  <c r="AH19" i="14"/>
  <c r="AH29" i="14"/>
  <c r="AH51" i="11"/>
  <c r="AH61" i="11" s="1"/>
  <c r="O72" i="11"/>
  <c r="M64" i="11"/>
  <c r="O72" i="9"/>
  <c r="M64" i="9"/>
  <c r="AM51" i="9" l="1"/>
  <c r="AM29" i="12"/>
  <c r="BA9" i="12"/>
  <c r="BA29" i="12" s="1"/>
  <c r="AK8" i="12"/>
  <c r="AK18" i="12"/>
  <c r="AJ70" i="9"/>
  <c r="AK56" i="10"/>
  <c r="AL4" i="12"/>
  <c r="AL14" i="12" s="1"/>
  <c r="AK66" i="9"/>
  <c r="AK69" i="9"/>
  <c r="AL7" i="12"/>
  <c r="AP10" i="12"/>
  <c r="AP20" i="12"/>
  <c r="AO72" i="9"/>
  <c r="AK66" i="10"/>
  <c r="AL4" i="13"/>
  <c r="AK27" i="12"/>
  <c r="AK49" i="9"/>
  <c r="AK59" i="9" s="1"/>
  <c r="AN62" i="9"/>
  <c r="AI67" i="9"/>
  <c r="AJ5" i="12"/>
  <c r="AO52" i="9"/>
  <c r="AO62" i="9" s="1"/>
  <c r="AO30" i="12"/>
  <c r="AI3" i="12"/>
  <c r="AH65" i="9"/>
  <c r="AH64" i="9" s="1"/>
  <c r="AH12" i="12"/>
  <c r="AI25" i="12"/>
  <c r="AI47" i="9"/>
  <c r="AI57" i="9" s="1"/>
  <c r="AI68" i="9"/>
  <c r="AJ6" i="12"/>
  <c r="BA19" i="12"/>
  <c r="AN9" i="12"/>
  <c r="AM71" i="9"/>
  <c r="BA71" i="9" s="1"/>
  <c r="AN19" i="12"/>
  <c r="AH23" i="12"/>
  <c r="AH45" i="9"/>
  <c r="AH2" i="12"/>
  <c r="AH22" i="12" s="1"/>
  <c r="AI48" i="9"/>
  <c r="AI58" i="9" s="1"/>
  <c r="AI26" i="12"/>
  <c r="AH28" i="14"/>
  <c r="AH50" i="11"/>
  <c r="AH60" i="11" s="1"/>
  <c r="AN3" i="14"/>
  <c r="AN13" i="14" s="1"/>
  <c r="BA13" i="14"/>
  <c r="AM65" i="11"/>
  <c r="AI7" i="14"/>
  <c r="AH69" i="11"/>
  <c r="AG68" i="11"/>
  <c r="AG64" i="11" s="1"/>
  <c r="AH6" i="14"/>
  <c r="AH16" i="14" s="1"/>
  <c r="AG12" i="14"/>
  <c r="AK5" i="14"/>
  <c r="AJ67" i="11"/>
  <c r="AJ25" i="14"/>
  <c r="AJ47" i="11"/>
  <c r="BA14" i="14"/>
  <c r="AN4" i="14"/>
  <c r="AN14" i="14" s="1"/>
  <c r="AM66" i="11"/>
  <c r="BA66" i="11" s="1"/>
  <c r="AH71" i="11"/>
  <c r="AI9" i="14"/>
  <c r="AI19" i="14" s="1"/>
  <c r="AJ72" i="11"/>
  <c r="AK10" i="14"/>
  <c r="AK20" i="14" s="1"/>
  <c r="AH18" i="14"/>
  <c r="AL55" i="11"/>
  <c r="AM24" i="14"/>
  <c r="AM46" i="11"/>
  <c r="BA4" i="14"/>
  <c r="BA24" i="14" s="1"/>
  <c r="AM23" i="14"/>
  <c r="AM45" i="11"/>
  <c r="BA3" i="14"/>
  <c r="BA23" i="14" s="1"/>
  <c r="AG60" i="11"/>
  <c r="AG58" i="11"/>
  <c r="AG44" i="11"/>
  <c r="AG54" i="11" s="1"/>
  <c r="AI57" i="11"/>
  <c r="AJ30" i="14"/>
  <c r="AJ52" i="11"/>
  <c r="AJ62" i="11" s="1"/>
  <c r="N59" i="11"/>
  <c r="O49" i="11"/>
  <c r="O59" i="11" s="1"/>
  <c r="N55" i="11"/>
  <c r="N44" i="11"/>
  <c r="O45" i="11"/>
  <c r="O55" i="11" s="1"/>
  <c r="N59" i="9"/>
  <c r="O49" i="9"/>
  <c r="O59" i="9" s="1"/>
  <c r="N44" i="9"/>
  <c r="N55" i="9"/>
  <c r="O45" i="9"/>
  <c r="O55" i="9" s="1"/>
  <c r="AL14" i="13" l="1"/>
  <c r="AH55" i="9"/>
  <c r="AH44" i="9"/>
  <c r="AH54" i="9" s="1"/>
  <c r="AL27" i="12"/>
  <c r="AL49" i="9"/>
  <c r="AL59" i="9" s="1"/>
  <c r="AJ48" i="9"/>
  <c r="AJ58" i="9" s="1"/>
  <c r="AJ26" i="12"/>
  <c r="AM4" i="13"/>
  <c r="AL66" i="10"/>
  <c r="AM61" i="9"/>
  <c r="BA51" i="9"/>
  <c r="BA61" i="9" s="1"/>
  <c r="AJ16" i="12"/>
  <c r="AL46" i="10"/>
  <c r="AL24" i="13"/>
  <c r="AJ15" i="12"/>
  <c r="AJ25" i="12"/>
  <c r="AJ47" i="9"/>
  <c r="AJ57" i="9" s="1"/>
  <c r="AL66" i="9"/>
  <c r="AM4" i="12"/>
  <c r="AL8" i="12"/>
  <c r="AK70" i="9"/>
  <c r="AI13" i="12"/>
  <c r="AI23" i="12"/>
  <c r="AI45" i="9"/>
  <c r="AI2" i="12"/>
  <c r="AI22" i="12" s="1"/>
  <c r="AL46" i="9"/>
  <c r="AL56" i="9" s="1"/>
  <c r="AL24" i="12"/>
  <c r="AK50" i="9"/>
  <c r="AK60" i="9" s="1"/>
  <c r="AK28" i="12"/>
  <c r="AO9" i="12"/>
  <c r="AN71" i="9"/>
  <c r="AP72" i="9"/>
  <c r="AQ10" i="12"/>
  <c r="AQ20" i="12" s="1"/>
  <c r="AP52" i="9"/>
  <c r="AP62" i="9" s="1"/>
  <c r="AP30" i="12"/>
  <c r="AN51" i="9"/>
  <c r="AN29" i="12"/>
  <c r="AL17" i="12"/>
  <c r="AJ9" i="14"/>
  <c r="AJ19" i="14" s="1"/>
  <c r="AI71" i="11"/>
  <c r="AI27" i="14"/>
  <c r="AI49" i="11"/>
  <c r="AI59" i="11" s="1"/>
  <c r="AM56" i="11"/>
  <c r="BA46" i="11"/>
  <c r="BA56" i="11" s="1"/>
  <c r="AJ57" i="11"/>
  <c r="AK47" i="11"/>
  <c r="AK25" i="14"/>
  <c r="AI6" i="14"/>
  <c r="AH68" i="11"/>
  <c r="AH12" i="14"/>
  <c r="BA65" i="11"/>
  <c r="AO4" i="14"/>
  <c r="AO14" i="14" s="1"/>
  <c r="AN66" i="11"/>
  <c r="AH26" i="14"/>
  <c r="AH48" i="11"/>
  <c r="AH2" i="14"/>
  <c r="AI8" i="14"/>
  <c r="AI18" i="14" s="1"/>
  <c r="AH70" i="11"/>
  <c r="AN23" i="14"/>
  <c r="AN45" i="11"/>
  <c r="AO3" i="14"/>
  <c r="AO13" i="14" s="1"/>
  <c r="AN65" i="11"/>
  <c r="AM55" i="11"/>
  <c r="BA45" i="11"/>
  <c r="BA55" i="11" s="1"/>
  <c r="AK72" i="11"/>
  <c r="AL10" i="14"/>
  <c r="AL20" i="14" s="1"/>
  <c r="AN46" i="11"/>
  <c r="AN56" i="11" s="1"/>
  <c r="AN24" i="14"/>
  <c r="AI17" i="14"/>
  <c r="AI29" i="14"/>
  <c r="AI51" i="11"/>
  <c r="AI61" i="11" s="1"/>
  <c r="AK30" i="14"/>
  <c r="AK52" i="11"/>
  <c r="AK62" i="11" s="1"/>
  <c r="AK15" i="14"/>
  <c r="O69" i="11"/>
  <c r="N54" i="11"/>
  <c r="O44" i="11"/>
  <c r="O54" i="11" s="1"/>
  <c r="O65" i="11"/>
  <c r="N64" i="11"/>
  <c r="O69" i="9"/>
  <c r="N54" i="9"/>
  <c r="O44" i="9"/>
  <c r="O54" i="9" s="1"/>
  <c r="O65" i="9"/>
  <c r="N64" i="9"/>
  <c r="AR10" i="12" l="1"/>
  <c r="AR20" i="12" s="1"/>
  <c r="AQ72" i="9"/>
  <c r="AM7" i="12"/>
  <c r="AL69" i="9"/>
  <c r="AM17" i="12"/>
  <c r="AL50" i="9"/>
  <c r="AL60" i="9" s="1"/>
  <c r="AL28" i="12"/>
  <c r="AM46" i="9"/>
  <c r="AM24" i="12"/>
  <c r="BA4" i="12"/>
  <c r="BA24" i="12" s="1"/>
  <c r="AO51" i="9"/>
  <c r="AO61" i="9" s="1"/>
  <c r="AO29" i="12"/>
  <c r="AM24" i="13"/>
  <c r="AM46" i="10"/>
  <c r="BA4" i="13"/>
  <c r="BA24" i="13" s="1"/>
  <c r="AI55" i="9"/>
  <c r="AI44" i="9"/>
  <c r="AI54" i="9" s="1"/>
  <c r="AN61" i="9"/>
  <c r="AQ52" i="9"/>
  <c r="AQ30" i="12"/>
  <c r="AI65" i="9"/>
  <c r="AI64" i="9" s="1"/>
  <c r="AJ3" i="12"/>
  <c r="AJ13" i="12" s="1"/>
  <c r="AI12" i="12"/>
  <c r="AK5" i="12"/>
  <c r="AJ67" i="9"/>
  <c r="AL18" i="12"/>
  <c r="AL56" i="10"/>
  <c r="AO19" i="12"/>
  <c r="AO71" i="9" s="1"/>
  <c r="AM14" i="12"/>
  <c r="AK6" i="12"/>
  <c r="AJ68" i="9"/>
  <c r="AK16" i="12"/>
  <c r="AM14" i="13"/>
  <c r="AH64" i="11"/>
  <c r="AP4" i="14"/>
  <c r="AP14" i="14" s="1"/>
  <c r="AO66" i="11"/>
  <c r="AM10" i="14"/>
  <c r="AM20" i="14" s="1"/>
  <c r="AL72" i="11"/>
  <c r="AP3" i="14"/>
  <c r="AO65" i="11"/>
  <c r="AN55" i="11"/>
  <c r="AI26" i="14"/>
  <c r="AI48" i="11"/>
  <c r="AI2" i="14"/>
  <c r="AI22" i="14" s="1"/>
  <c r="AJ8" i="14"/>
  <c r="AJ18" i="14" s="1"/>
  <c r="AI70" i="11"/>
  <c r="AO46" i="11"/>
  <c r="AO56" i="11" s="1"/>
  <c r="AO24" i="14"/>
  <c r="AJ7" i="14"/>
  <c r="AI69" i="11"/>
  <c r="AL5" i="14"/>
  <c r="AK67" i="11"/>
  <c r="AL15" i="14"/>
  <c r="AI28" i="14"/>
  <c r="AI50" i="11"/>
  <c r="AI60" i="11" s="1"/>
  <c r="AK57" i="11"/>
  <c r="AK9" i="14"/>
  <c r="AK19" i="14" s="1"/>
  <c r="AJ71" i="11"/>
  <c r="AL30" i="14"/>
  <c r="AL52" i="11"/>
  <c r="AL62" i="11" s="1"/>
  <c r="AO23" i="14"/>
  <c r="AO45" i="11"/>
  <c r="AH22" i="14"/>
  <c r="AH58" i="11"/>
  <c r="AH44" i="11"/>
  <c r="AH54" i="11" s="1"/>
  <c r="AI16" i="14"/>
  <c r="AJ29" i="14"/>
  <c r="AJ51" i="11"/>
  <c r="AJ61" i="11" s="1"/>
  <c r="O64" i="11"/>
  <c r="O64" i="9"/>
  <c r="AR72" i="9" l="1"/>
  <c r="AS10" i="12"/>
  <c r="BA14" i="12"/>
  <c r="AN4" i="12"/>
  <c r="AM66" i="9"/>
  <c r="BA66" i="9" s="1"/>
  <c r="AN14" i="12"/>
  <c r="AK3" i="12"/>
  <c r="AK13" i="12" s="1"/>
  <c r="AJ65" i="9"/>
  <c r="AJ64" i="9" s="1"/>
  <c r="AJ12" i="12"/>
  <c r="AJ23" i="12"/>
  <c r="AJ45" i="9"/>
  <c r="AJ2" i="12"/>
  <c r="AJ22" i="12" s="1"/>
  <c r="AN4" i="13"/>
  <c r="BA14" i="13"/>
  <c r="AM66" i="10"/>
  <c r="BA66" i="10" s="1"/>
  <c r="AK15" i="12"/>
  <c r="AK25" i="12"/>
  <c r="AK47" i="9"/>
  <c r="AK57" i="9" s="1"/>
  <c r="BA17" i="12"/>
  <c r="AM69" i="9"/>
  <c r="BA69" i="9" s="1"/>
  <c r="AN7" i="12"/>
  <c r="AM56" i="10"/>
  <c r="BA46" i="10"/>
  <c r="BA56" i="10" s="1"/>
  <c r="AL70" i="9"/>
  <c r="AM8" i="12"/>
  <c r="AM18" i="12"/>
  <c r="AQ62" i="9"/>
  <c r="AP9" i="12"/>
  <c r="AP19" i="12"/>
  <c r="AL6" i="12"/>
  <c r="AL16" i="12" s="1"/>
  <c r="AK68" i="9"/>
  <c r="AK48" i="9"/>
  <c r="AK58" i="9" s="1"/>
  <c r="AK26" i="12"/>
  <c r="AM56" i="9"/>
  <c r="BA46" i="9"/>
  <c r="BA56" i="9" s="1"/>
  <c r="AM27" i="12"/>
  <c r="AM49" i="9"/>
  <c r="BA7" i="12"/>
  <c r="BA27" i="12" s="1"/>
  <c r="AR52" i="9"/>
  <c r="AR62" i="9" s="1"/>
  <c r="AR30" i="12"/>
  <c r="AJ27" i="14"/>
  <c r="AJ49" i="11"/>
  <c r="AJ59" i="11" s="1"/>
  <c r="AM72" i="11"/>
  <c r="BA72" i="11" s="1"/>
  <c r="AN10" i="14"/>
  <c r="AN20" i="14" s="1"/>
  <c r="BA20" i="14"/>
  <c r="AI58" i="11"/>
  <c r="AI44" i="11"/>
  <c r="AI54" i="11" s="1"/>
  <c r="AP23" i="14"/>
  <c r="AP45" i="11"/>
  <c r="AM5" i="14"/>
  <c r="AM15" i="14" s="1"/>
  <c r="AL67" i="11"/>
  <c r="AM52" i="11"/>
  <c r="AM30" i="14"/>
  <c r="BA10" i="14"/>
  <c r="BA30" i="14" s="1"/>
  <c r="AK51" i="11"/>
  <c r="AK61" i="11" s="1"/>
  <c r="AK29" i="14"/>
  <c r="AK8" i="14"/>
  <c r="AJ70" i="11"/>
  <c r="AJ6" i="14"/>
  <c r="AJ16" i="14" s="1"/>
  <c r="AI68" i="11"/>
  <c r="AI64" i="11" s="1"/>
  <c r="AL47" i="11"/>
  <c r="AL25" i="14"/>
  <c r="AQ4" i="14"/>
  <c r="AP66" i="11"/>
  <c r="AL9" i="14"/>
  <c r="AK71" i="11"/>
  <c r="AO55" i="11"/>
  <c r="AJ17" i="14"/>
  <c r="AJ28" i="14"/>
  <c r="AJ50" i="11"/>
  <c r="AJ60" i="11" s="1"/>
  <c r="AI12" i="14"/>
  <c r="AP13" i="14"/>
  <c r="AP24" i="14"/>
  <c r="AP46" i="11"/>
  <c r="AP56" i="11" s="1"/>
  <c r="AM6" i="12" l="1"/>
  <c r="AM16" i="12" s="1"/>
  <c r="AL68" i="9"/>
  <c r="AQ9" i="12"/>
  <c r="AP71" i="9"/>
  <c r="AQ19" i="12"/>
  <c r="AP51" i="9"/>
  <c r="AP29" i="12"/>
  <c r="AK65" i="9"/>
  <c r="AL3" i="12"/>
  <c r="AL13" i="12"/>
  <c r="AK12" i="12"/>
  <c r="AN66" i="9"/>
  <c r="AO4" i="12"/>
  <c r="AN24" i="13"/>
  <c r="AN46" i="10"/>
  <c r="AN27" i="12"/>
  <c r="AN49" i="9"/>
  <c r="AK23" i="12"/>
  <c r="AK45" i="9"/>
  <c r="AK2" i="12"/>
  <c r="AK22" i="12" s="1"/>
  <c r="AN46" i="9"/>
  <c r="AN24" i="12"/>
  <c r="BA18" i="12"/>
  <c r="AN8" i="12"/>
  <c r="AN18" i="12" s="1"/>
  <c r="AM70" i="9"/>
  <c r="BA70" i="9" s="1"/>
  <c r="AM50" i="9"/>
  <c r="AM28" i="12"/>
  <c r="BA8" i="12"/>
  <c r="BA28" i="12" s="1"/>
  <c r="AN17" i="12"/>
  <c r="AL5" i="12"/>
  <c r="AK67" i="9"/>
  <c r="AS52" i="9"/>
  <c r="AS30" i="12"/>
  <c r="AJ55" i="9"/>
  <c r="AJ44" i="9"/>
  <c r="AJ54" i="9" s="1"/>
  <c r="AM59" i="9"/>
  <c r="BA49" i="9"/>
  <c r="BA59" i="9" s="1"/>
  <c r="AL48" i="9"/>
  <c r="AL58" i="9" s="1"/>
  <c r="AL26" i="12"/>
  <c r="AN14" i="13"/>
  <c r="AS20" i="12"/>
  <c r="AQ46" i="11"/>
  <c r="AQ56" i="11" s="1"/>
  <c r="AQ24" i="14"/>
  <c r="AK18" i="14"/>
  <c r="AK50" i="11"/>
  <c r="AK60" i="11" s="1"/>
  <c r="AK28" i="14"/>
  <c r="AM67" i="11"/>
  <c r="AN5" i="14"/>
  <c r="BA15" i="14"/>
  <c r="AO10" i="14"/>
  <c r="AO20" i="14" s="1"/>
  <c r="AN72" i="11"/>
  <c r="AK7" i="14"/>
  <c r="AJ69" i="11"/>
  <c r="AM25" i="14"/>
  <c r="AM47" i="11"/>
  <c r="BA5" i="14"/>
  <c r="BA25" i="14" s="1"/>
  <c r="AN30" i="14"/>
  <c r="AN52" i="11"/>
  <c r="AL57" i="11"/>
  <c r="AK6" i="14"/>
  <c r="AK16" i="14" s="1"/>
  <c r="AJ68" i="11"/>
  <c r="AJ12" i="14"/>
  <c r="AP55" i="11"/>
  <c r="AP65" i="11"/>
  <c r="AQ3" i="14"/>
  <c r="AQ13" i="14"/>
  <c r="AL19" i="14"/>
  <c r="AL29" i="14"/>
  <c r="AL51" i="11"/>
  <c r="AL61" i="11" s="1"/>
  <c r="AM62" i="11"/>
  <c r="BA52" i="11"/>
  <c r="BA62" i="11" s="1"/>
  <c r="AQ14" i="14"/>
  <c r="AJ26" i="14"/>
  <c r="AJ48" i="11"/>
  <c r="AJ2" i="14"/>
  <c r="AJ22" i="14" s="1"/>
  <c r="AM3" i="12" l="1"/>
  <c r="AL65" i="9"/>
  <c r="AT10" i="12"/>
  <c r="AS72" i="9"/>
  <c r="AT20" i="12"/>
  <c r="AS62" i="9"/>
  <c r="AN70" i="9"/>
  <c r="AO8" i="12"/>
  <c r="AL23" i="12"/>
  <c r="AL45" i="9"/>
  <c r="AL2" i="12"/>
  <c r="AL22" i="12" s="1"/>
  <c r="AK64" i="9"/>
  <c r="AQ71" i="9"/>
  <c r="AR9" i="12"/>
  <c r="AR19" i="12" s="1"/>
  <c r="AN50" i="9"/>
  <c r="AN28" i="12"/>
  <c r="AN56" i="9"/>
  <c r="AN56" i="10"/>
  <c r="AM60" i="9"/>
  <c r="BA50" i="9"/>
  <c r="BA60" i="9" s="1"/>
  <c r="AO24" i="12"/>
  <c r="AO46" i="9"/>
  <c r="AO56" i="9" s="1"/>
  <c r="AQ51" i="9"/>
  <c r="AQ61" i="9" s="1"/>
  <c r="AQ29" i="12"/>
  <c r="AO4" i="13"/>
  <c r="AN66" i="10"/>
  <c r="AL15" i="12"/>
  <c r="AL25" i="12"/>
  <c r="AL47" i="9"/>
  <c r="AL57" i="9" s="1"/>
  <c r="AK55" i="9"/>
  <c r="AK44" i="9"/>
  <c r="AK54" i="9" s="1"/>
  <c r="AO14" i="12"/>
  <c r="AP61" i="9"/>
  <c r="AO7" i="12"/>
  <c r="AN69" i="9"/>
  <c r="BA16" i="12"/>
  <c r="AN6" i="12"/>
  <c r="AN16" i="12"/>
  <c r="AM68" i="9"/>
  <c r="BA68" i="9" s="1"/>
  <c r="AN59" i="9"/>
  <c r="AM48" i="9"/>
  <c r="AM26" i="12"/>
  <c r="BA6" i="12"/>
  <c r="BA26" i="12" s="1"/>
  <c r="AN25" i="14"/>
  <c r="AN47" i="11"/>
  <c r="AN62" i="11"/>
  <c r="AK17" i="14"/>
  <c r="AK27" i="14"/>
  <c r="AK49" i="11"/>
  <c r="AK59" i="11" s="1"/>
  <c r="BA67" i="11"/>
  <c r="AM9" i="14"/>
  <c r="AM19" i="14" s="1"/>
  <c r="AL71" i="11"/>
  <c r="AJ58" i="11"/>
  <c r="AJ44" i="11"/>
  <c r="AJ54" i="11" s="1"/>
  <c r="AL6" i="14"/>
  <c r="AL16" i="14"/>
  <c r="AK68" i="11"/>
  <c r="AO52" i="11"/>
  <c r="AO62" i="11" s="1"/>
  <c r="AO30" i="14"/>
  <c r="AL8" i="14"/>
  <c r="AK70" i="11"/>
  <c r="AQ65" i="11"/>
  <c r="AR3" i="14"/>
  <c r="AR13" i="14" s="1"/>
  <c r="AJ64" i="11"/>
  <c r="AM57" i="11"/>
  <c r="BA47" i="11"/>
  <c r="BA57" i="11" s="1"/>
  <c r="AP10" i="14"/>
  <c r="AO72" i="11"/>
  <c r="AR4" i="14"/>
  <c r="AR14" i="14" s="1"/>
  <c r="AQ66" i="11"/>
  <c r="AQ23" i="14"/>
  <c r="AQ45" i="11"/>
  <c r="AK26" i="14"/>
  <c r="AK48" i="11"/>
  <c r="AK2" i="14"/>
  <c r="AK22" i="14" s="1"/>
  <c r="AN15" i="14"/>
  <c r="AS9" i="12" l="1"/>
  <c r="AR71" i="9"/>
  <c r="AS19" i="12"/>
  <c r="AO27" i="12"/>
  <c r="AO49" i="9"/>
  <c r="AO14" i="13"/>
  <c r="AO46" i="10"/>
  <c r="AO24" i="13"/>
  <c r="AL55" i="9"/>
  <c r="AL44" i="9"/>
  <c r="AL54" i="9" s="1"/>
  <c r="AM13" i="12"/>
  <c r="AM23" i="12"/>
  <c r="AM45" i="9"/>
  <c r="BA3" i="12"/>
  <c r="BA23" i="12" s="1"/>
  <c r="AM58" i="9"/>
  <c r="BA48" i="9"/>
  <c r="BA58" i="9" s="1"/>
  <c r="AM5" i="12"/>
  <c r="AM2" i="12" s="1"/>
  <c r="AM15" i="12"/>
  <c r="AL67" i="9"/>
  <c r="AN68" i="9"/>
  <c r="AO6" i="12"/>
  <c r="AO28" i="12"/>
  <c r="AO50" i="9"/>
  <c r="AO60" i="9" s="1"/>
  <c r="AN26" i="12"/>
  <c r="AN48" i="9"/>
  <c r="AO18" i="12"/>
  <c r="AT72" i="9"/>
  <c r="AU10" i="12"/>
  <c r="AU20" i="12" s="1"/>
  <c r="AO66" i="9"/>
  <c r="AP4" i="12"/>
  <c r="AN60" i="9"/>
  <c r="AR51" i="9"/>
  <c r="AR29" i="12"/>
  <c r="AO17" i="12"/>
  <c r="AT52" i="9"/>
  <c r="AT30" i="12"/>
  <c r="AL12" i="12"/>
  <c r="AS3" i="14"/>
  <c r="AS13" i="14" s="1"/>
  <c r="AR65" i="11"/>
  <c r="AQ55" i="11"/>
  <c r="AL28" i="14"/>
  <c r="AL50" i="11"/>
  <c r="AL60" i="11" s="1"/>
  <c r="AL7" i="14"/>
  <c r="AL17" i="14" s="1"/>
  <c r="AK69" i="11"/>
  <c r="AN9" i="14"/>
  <c r="AM71" i="11"/>
  <c r="BA19" i="14"/>
  <c r="AK58" i="11"/>
  <c r="AK44" i="11"/>
  <c r="AK54" i="11" s="1"/>
  <c r="AR24" i="14"/>
  <c r="AR46" i="11"/>
  <c r="AR56" i="11" s="1"/>
  <c r="AK12" i="14"/>
  <c r="BA9" i="14"/>
  <c r="BA29" i="14" s="1"/>
  <c r="AM51" i="11"/>
  <c r="AM29" i="14"/>
  <c r="AO5" i="14"/>
  <c r="AO15" i="14" s="1"/>
  <c r="AN67" i="11"/>
  <c r="AS4" i="14"/>
  <c r="AR66" i="11"/>
  <c r="AR23" i="14"/>
  <c r="AR45" i="11"/>
  <c r="AP20" i="14"/>
  <c r="AP30" i="14"/>
  <c r="AP52" i="11"/>
  <c r="AM6" i="14"/>
  <c r="AM16" i="14" s="1"/>
  <c r="AL68" i="11"/>
  <c r="AN57" i="11"/>
  <c r="AL18" i="14"/>
  <c r="AL26" i="14"/>
  <c r="AL48" i="11"/>
  <c r="AL12" i="14" l="1"/>
  <c r="AR61" i="9"/>
  <c r="AV10" i="12"/>
  <c r="AU72" i="9"/>
  <c r="AO48" i="9"/>
  <c r="AO58" i="9" s="1"/>
  <c r="AO26" i="12"/>
  <c r="AO56" i="10"/>
  <c r="AP7" i="12"/>
  <c r="AO69" i="9"/>
  <c r="AP8" i="12"/>
  <c r="AP18" i="12" s="1"/>
  <c r="AO70" i="9"/>
  <c r="AP4" i="13"/>
  <c r="AO66" i="10"/>
  <c r="AO59" i="9"/>
  <c r="AM22" i="12"/>
  <c r="BA2" i="12"/>
  <c r="BA22" i="12" s="1"/>
  <c r="AL64" i="9"/>
  <c r="AP24" i="12"/>
  <c r="AP46" i="9"/>
  <c r="AN58" i="9"/>
  <c r="AM55" i="9"/>
  <c r="BA45" i="9"/>
  <c r="BA55" i="9" s="1"/>
  <c r="AT9" i="12"/>
  <c r="AS71" i="9"/>
  <c r="AT62" i="9"/>
  <c r="AU52" i="9"/>
  <c r="AU62" i="9" s="1"/>
  <c r="AU30" i="12"/>
  <c r="BA15" i="12"/>
  <c r="AN5" i="12"/>
  <c r="AN15" i="12" s="1"/>
  <c r="AM67" i="9"/>
  <c r="AP14" i="12"/>
  <c r="AO16" i="12"/>
  <c r="AM25" i="12"/>
  <c r="AM47" i="9"/>
  <c r="BA5" i="12"/>
  <c r="BA25" i="12" s="1"/>
  <c r="BA13" i="12"/>
  <c r="AM65" i="9"/>
  <c r="AN3" i="12"/>
  <c r="AM12" i="12"/>
  <c r="BA12" i="12" s="1"/>
  <c r="AS51" i="9"/>
  <c r="AS61" i="9" s="1"/>
  <c r="AS29" i="12"/>
  <c r="AK64" i="11"/>
  <c r="AL2" i="14"/>
  <c r="AL22" i="14" s="1"/>
  <c r="AP5" i="14"/>
  <c r="AP15" i="14" s="1"/>
  <c r="AO67" i="11"/>
  <c r="AM8" i="14"/>
  <c r="AM18" i="14" s="1"/>
  <c r="AL70" i="11"/>
  <c r="AP72" i="11"/>
  <c r="AQ10" i="14"/>
  <c r="AQ20" i="14" s="1"/>
  <c r="AS24" i="14"/>
  <c r="AS46" i="11"/>
  <c r="AS56" i="11" s="1"/>
  <c r="BA71" i="11"/>
  <c r="AN6" i="14"/>
  <c r="BA16" i="14"/>
  <c r="AM68" i="11"/>
  <c r="AM26" i="14"/>
  <c r="AM48" i="11"/>
  <c r="BA6" i="14"/>
  <c r="BA26" i="14" s="1"/>
  <c r="AL58" i="11"/>
  <c r="AN29" i="14"/>
  <c r="AN51" i="11"/>
  <c r="AR55" i="11"/>
  <c r="AO25" i="14"/>
  <c r="AO47" i="11"/>
  <c r="AL27" i="14"/>
  <c r="AL49" i="11"/>
  <c r="AL59" i="11" s="1"/>
  <c r="AS65" i="11"/>
  <c r="AT3" i="14"/>
  <c r="AT13" i="14" s="1"/>
  <c r="AP62" i="11"/>
  <c r="AS14" i="14"/>
  <c r="AM61" i="11"/>
  <c r="BA51" i="11"/>
  <c r="BA61" i="11" s="1"/>
  <c r="AS23" i="14"/>
  <c r="AS45" i="11"/>
  <c r="AL69" i="11"/>
  <c r="AM7" i="14"/>
  <c r="AM17" i="14" s="1"/>
  <c r="AN19" i="14"/>
  <c r="AP14" i="13" l="1"/>
  <c r="AN67" i="9"/>
  <c r="AO5" i="12"/>
  <c r="AO15" i="12" s="1"/>
  <c r="AM57" i="9"/>
  <c r="BA47" i="9"/>
  <c r="BA57" i="9" s="1"/>
  <c r="AQ4" i="13"/>
  <c r="AP66" i="10"/>
  <c r="AP17" i="12"/>
  <c r="AP27" i="12"/>
  <c r="AP49" i="9"/>
  <c r="AP66" i="9"/>
  <c r="AQ4" i="12"/>
  <c r="AQ14" i="12" s="1"/>
  <c r="AV52" i="9"/>
  <c r="AV62" i="9" s="1"/>
  <c r="AV30" i="12"/>
  <c r="AP6" i="12"/>
  <c r="AP16" i="12" s="1"/>
  <c r="AO68" i="9"/>
  <c r="AP24" i="13"/>
  <c r="AP46" i="10"/>
  <c r="AV20" i="12"/>
  <c r="AT51" i="9"/>
  <c r="AT61" i="9" s="1"/>
  <c r="AT29" i="12"/>
  <c r="AQ8" i="12"/>
  <c r="AQ18" i="12"/>
  <c r="AP70" i="9"/>
  <c r="AN13" i="12"/>
  <c r="AN23" i="12"/>
  <c r="AN45" i="9"/>
  <c r="AN2" i="12"/>
  <c r="AT19" i="12"/>
  <c r="AP56" i="9"/>
  <c r="BA65" i="9"/>
  <c r="AM64" i="9"/>
  <c r="BA67" i="9"/>
  <c r="AP28" i="12"/>
  <c r="AP50" i="9"/>
  <c r="AN47" i="9"/>
  <c r="AN25" i="12"/>
  <c r="AM44" i="9"/>
  <c r="AM2" i="14"/>
  <c r="AM22" i="14" s="1"/>
  <c r="AN7" i="14"/>
  <c r="AN17" i="14" s="1"/>
  <c r="BA17" i="14"/>
  <c r="AM69" i="11"/>
  <c r="AM12" i="14"/>
  <c r="BA12" i="14" s="1"/>
  <c r="AT65" i="11"/>
  <c r="AU3" i="14"/>
  <c r="AU13" i="14" s="1"/>
  <c r="BA18" i="14"/>
  <c r="AM70" i="11"/>
  <c r="AM64" i="11" s="1"/>
  <c r="AN8" i="14"/>
  <c r="AN18" i="14" s="1"/>
  <c r="AN26" i="14"/>
  <c r="AN48" i="11"/>
  <c r="AS55" i="11"/>
  <c r="AT23" i="14"/>
  <c r="AT45" i="11"/>
  <c r="AM28" i="14"/>
  <c r="AM50" i="11"/>
  <c r="BA8" i="14"/>
  <c r="BA28" i="14" s="1"/>
  <c r="AO57" i="11"/>
  <c r="AM27" i="14"/>
  <c r="AM49" i="11"/>
  <c r="BA7" i="14"/>
  <c r="BA27" i="14" s="1"/>
  <c r="AS66" i="11"/>
  <c r="AT4" i="14"/>
  <c r="AT14" i="14" s="1"/>
  <c r="AL64" i="11"/>
  <c r="AN16" i="14"/>
  <c r="AR10" i="14"/>
  <c r="AQ72" i="11"/>
  <c r="AQ5" i="14"/>
  <c r="AQ15" i="14" s="1"/>
  <c r="AP67" i="11"/>
  <c r="AM58" i="11"/>
  <c r="BA48" i="11"/>
  <c r="BA58" i="11" s="1"/>
  <c r="AN61" i="11"/>
  <c r="AL44" i="11"/>
  <c r="AL54" i="11" s="1"/>
  <c r="BA68" i="11"/>
  <c r="AQ30" i="14"/>
  <c r="AQ52" i="11"/>
  <c r="AO9" i="14"/>
  <c r="AN71" i="11"/>
  <c r="AP25" i="14"/>
  <c r="AP47" i="11"/>
  <c r="AP68" i="9" l="1"/>
  <c r="AQ6" i="12"/>
  <c r="AQ16" i="12"/>
  <c r="AP5" i="12"/>
  <c r="AP15" i="12"/>
  <c r="AO67" i="9"/>
  <c r="AN55" i="9"/>
  <c r="AN44" i="9"/>
  <c r="AW10" i="12"/>
  <c r="AW20" i="12" s="1"/>
  <c r="AV72" i="9"/>
  <c r="BA64" i="9"/>
  <c r="AQ24" i="12"/>
  <c r="AQ46" i="9"/>
  <c r="AP60" i="9"/>
  <c r="AN65" i="9"/>
  <c r="AO3" i="12"/>
  <c r="AN12" i="12"/>
  <c r="AP56" i="10"/>
  <c r="BA2" i="14"/>
  <c r="BA22" i="14" s="1"/>
  <c r="AQ70" i="9"/>
  <c r="AR8" i="12"/>
  <c r="AR4" i="12"/>
  <c r="AR14" i="12" s="1"/>
  <c r="AQ66" i="9"/>
  <c r="AO47" i="9"/>
  <c r="AO57" i="9" s="1"/>
  <c r="AO25" i="12"/>
  <c r="AM54" i="9"/>
  <c r="BA44" i="9"/>
  <c r="BA54" i="9" s="1"/>
  <c r="AQ28" i="12"/>
  <c r="AQ50" i="9"/>
  <c r="AQ60" i="9" s="1"/>
  <c r="AP48" i="9"/>
  <c r="AP26" i="12"/>
  <c r="AP59" i="9"/>
  <c r="AN57" i="9"/>
  <c r="AU9" i="12"/>
  <c r="AU19" i="12"/>
  <c r="AT71" i="9"/>
  <c r="AN22" i="12"/>
  <c r="AQ7" i="12"/>
  <c r="AQ17" i="12" s="1"/>
  <c r="AP69" i="9"/>
  <c r="AQ14" i="13"/>
  <c r="AQ24" i="13"/>
  <c r="AQ46" i="10"/>
  <c r="AM44" i="11"/>
  <c r="AR5" i="14"/>
  <c r="AQ67" i="11"/>
  <c r="AU65" i="11"/>
  <c r="AV3" i="14"/>
  <c r="AP57" i="11"/>
  <c r="AT24" i="14"/>
  <c r="AT46" i="11"/>
  <c r="AT56" i="11" s="1"/>
  <c r="AU23" i="14"/>
  <c r="AU45" i="11"/>
  <c r="AQ62" i="11"/>
  <c r="AQ25" i="14"/>
  <c r="AQ47" i="11"/>
  <c r="AT55" i="11"/>
  <c r="AN50" i="11"/>
  <c r="AN28" i="14"/>
  <c r="AO29" i="14"/>
  <c r="AO51" i="11"/>
  <c r="AO8" i="14"/>
  <c r="AO18" i="14" s="1"/>
  <c r="AN70" i="11"/>
  <c r="AM59" i="11"/>
  <c r="BA49" i="11"/>
  <c r="BA59" i="11" s="1"/>
  <c r="AN2" i="14"/>
  <c r="BA70" i="11"/>
  <c r="AN69" i="11"/>
  <c r="AO7" i="14"/>
  <c r="AO17" i="14" s="1"/>
  <c r="AM54" i="11"/>
  <c r="BA44" i="11"/>
  <c r="BA54" i="11" s="1"/>
  <c r="AR20" i="14"/>
  <c r="AR30" i="14"/>
  <c r="AR52" i="11"/>
  <c r="AR62" i="11" s="1"/>
  <c r="AM60" i="11"/>
  <c r="BA50" i="11"/>
  <c r="BA60" i="11" s="1"/>
  <c r="BA69" i="11"/>
  <c r="AO19" i="14"/>
  <c r="AO6" i="14"/>
  <c r="AO16" i="14" s="1"/>
  <c r="AN68" i="11"/>
  <c r="AN12" i="14"/>
  <c r="AN58" i="11"/>
  <c r="AU4" i="14"/>
  <c r="AU14" i="14" s="1"/>
  <c r="AT66" i="11"/>
  <c r="AN27" i="14"/>
  <c r="AN49" i="11"/>
  <c r="AR50" i="9" l="1"/>
  <c r="AR60" i="9" s="1"/>
  <c r="AR28" i="12"/>
  <c r="AQ56" i="9"/>
  <c r="AO23" i="12"/>
  <c r="AO45" i="9"/>
  <c r="AO2" i="12"/>
  <c r="AV9" i="12"/>
  <c r="AV19" i="12"/>
  <c r="AU71" i="9"/>
  <c r="AS4" i="12"/>
  <c r="AR66" i="9"/>
  <c r="AN64" i="9"/>
  <c r="AW52" i="9"/>
  <c r="AW62" i="9" s="1"/>
  <c r="AW30" i="12"/>
  <c r="AQ5" i="12"/>
  <c r="AP67" i="9"/>
  <c r="AR4" i="13"/>
  <c r="AQ66" i="10"/>
  <c r="AQ27" i="12"/>
  <c r="AQ49" i="9"/>
  <c r="AU51" i="9"/>
  <c r="AU61" i="9" s="1"/>
  <c r="AU29" i="12"/>
  <c r="AO13" i="12"/>
  <c r="AP47" i="9"/>
  <c r="AP57" i="9" s="1"/>
  <c r="AP25" i="12"/>
  <c r="AQ56" i="10"/>
  <c r="AP58" i="9"/>
  <c r="AR24" i="12"/>
  <c r="AR46" i="9"/>
  <c r="AR56" i="9" s="1"/>
  <c r="AN54" i="9"/>
  <c r="AR6" i="12"/>
  <c r="AR16" i="12" s="1"/>
  <c r="AQ68" i="9"/>
  <c r="AX10" i="12"/>
  <c r="AX20" i="12" s="1"/>
  <c r="AW72" i="9"/>
  <c r="AR17" i="12"/>
  <c r="AR7" i="12"/>
  <c r="AQ69" i="9"/>
  <c r="AR18" i="12"/>
  <c r="AQ48" i="9"/>
  <c r="AQ58" i="9" s="1"/>
  <c r="AQ26" i="12"/>
  <c r="AN44" i="11"/>
  <c r="AN54" i="11" s="1"/>
  <c r="BA64" i="11"/>
  <c r="AN64" i="11"/>
  <c r="AP6" i="14"/>
  <c r="AP16" i="14" s="1"/>
  <c r="AO68" i="11"/>
  <c r="AO12" i="14"/>
  <c r="AU24" i="14"/>
  <c r="AU46" i="11"/>
  <c r="AU56" i="11" s="1"/>
  <c r="AU55" i="11"/>
  <c r="AP7" i="14"/>
  <c r="AO69" i="11"/>
  <c r="AO49" i="11"/>
  <c r="AO59" i="11" s="1"/>
  <c r="AO27" i="14"/>
  <c r="AP8" i="14"/>
  <c r="AP18" i="14" s="1"/>
  <c r="AO70" i="11"/>
  <c r="AO26" i="14"/>
  <c r="AO48" i="11"/>
  <c r="AO2" i="14"/>
  <c r="AO22" i="14" s="1"/>
  <c r="AN60" i="11"/>
  <c r="AO71" i="11"/>
  <c r="AP9" i="14"/>
  <c r="AP19" i="14" s="1"/>
  <c r="AO61" i="11"/>
  <c r="AR15" i="14"/>
  <c r="AR25" i="14"/>
  <c r="AR47" i="11"/>
  <c r="AV4" i="14"/>
  <c r="AV14" i="14" s="1"/>
  <c r="AU66" i="11"/>
  <c r="AV23" i="14"/>
  <c r="AV45" i="11"/>
  <c r="AN59" i="11"/>
  <c r="AS10" i="14"/>
  <c r="AR72" i="11"/>
  <c r="AN22" i="14"/>
  <c r="AO28" i="14"/>
  <c r="AO50" i="11"/>
  <c r="AO60" i="11" s="1"/>
  <c r="AQ57" i="11"/>
  <c r="AV13" i="14"/>
  <c r="U27" i="1"/>
  <c r="T30" i="1"/>
  <c r="AF25" i="1"/>
  <c r="W30" i="1"/>
  <c r="W40" i="1" s="1"/>
  <c r="Z27" i="1"/>
  <c r="AM27" i="1"/>
  <c r="AB14" i="1"/>
  <c r="AG28" i="1"/>
  <c r="AH30" i="1"/>
  <c r="AV27" i="1"/>
  <c r="AV30" i="1"/>
  <c r="AT30" i="1"/>
  <c r="AW30" i="1"/>
  <c r="AW40" i="1" s="1"/>
  <c r="P14" i="1"/>
  <c r="AV26" i="1"/>
  <c r="AV36" i="1" s="1"/>
  <c r="AR27" i="1"/>
  <c r="AX27" i="1"/>
  <c r="AX37" i="1" s="1"/>
  <c r="AO29" i="1"/>
  <c r="AN14" i="1"/>
  <c r="AP28" i="1"/>
  <c r="T27" i="1"/>
  <c r="AY30" i="1"/>
  <c r="AW25" i="1"/>
  <c r="AA25" i="1"/>
  <c r="S30" i="1"/>
  <c r="AL30" i="1"/>
  <c r="AL40" i="1" s="1"/>
  <c r="AW27" i="1"/>
  <c r="AU25" i="1"/>
  <c r="AG30" i="1"/>
  <c r="AS28" i="1"/>
  <c r="AV29" i="1"/>
  <c r="AK30" i="1"/>
  <c r="AS27" i="1"/>
  <c r="Z26" i="1"/>
  <c r="Q32" i="1"/>
  <c r="AD32" i="1"/>
  <c r="AS26" i="1"/>
  <c r="AE28" i="1"/>
  <c r="AE38" i="1" s="1"/>
  <c r="AH27" i="1"/>
  <c r="AH37" i="1" s="1"/>
  <c r="AO27" i="1"/>
  <c r="AO37" i="1" s="1"/>
  <c r="AE29" i="1"/>
  <c r="AY26" i="1"/>
  <c r="AK25" i="1"/>
  <c r="AU27" i="1"/>
  <c r="AW26" i="1"/>
  <c r="R27" i="1"/>
  <c r="AT28" i="1"/>
  <c r="AT38" i="1" s="1"/>
  <c r="AY27" i="1"/>
  <c r="AY37" i="1" s="1"/>
  <c r="AA26" i="1"/>
  <c r="AX25" i="1"/>
  <c r="Q30" i="1"/>
  <c r="AN25" i="1"/>
  <c r="AD27" i="1"/>
  <c r="AD37" i="1" s="1"/>
  <c r="X32" i="1"/>
  <c r="AQ27" i="1"/>
  <c r="P29" i="1"/>
  <c r="P32" i="1"/>
  <c r="AP29" i="1"/>
  <c r="AU29" i="1"/>
  <c r="Y27" i="1"/>
  <c r="P27" i="1"/>
  <c r="AD26" i="1"/>
  <c r="AC25" i="1"/>
  <c r="V29" i="1"/>
  <c r="R25" i="1"/>
  <c r="R26" i="1"/>
  <c r="V26" i="1"/>
  <c r="AK26" i="1"/>
  <c r="R30" i="1"/>
  <c r="AB29" i="1"/>
  <c r="AM28" i="1"/>
  <c r="AM38" i="1" s="1"/>
  <c r="AV25" i="1"/>
  <c r="AL28" i="1"/>
  <c r="AH28" i="1"/>
  <c r="AH38" i="1" s="1"/>
  <c r="Y30" i="1"/>
  <c r="P25" i="1"/>
  <c r="AA28" i="1"/>
  <c r="AC32" i="1"/>
  <c r="AS32" i="1"/>
  <c r="AS25" i="1"/>
  <c r="AB26" i="1"/>
  <c r="U25" i="1"/>
  <c r="AB31" i="1"/>
  <c r="AP25" i="1"/>
  <c r="AG27" i="1"/>
  <c r="V32" i="1"/>
  <c r="R28" i="1"/>
  <c r="AB30" i="1"/>
  <c r="AB40" i="1" s="1"/>
  <c r="AC29" i="1"/>
  <c r="AG32" i="1"/>
  <c r="AX32" i="1"/>
  <c r="AC31" i="1"/>
  <c r="AY29" i="1"/>
  <c r="R29" i="1"/>
  <c r="AO25" i="1"/>
  <c r="AO28" i="1"/>
  <c r="AK28" i="1"/>
  <c r="AF27" i="1"/>
  <c r="AD29" i="1"/>
  <c r="Z25" i="1"/>
  <c r="AV31" i="1"/>
  <c r="P28" i="1"/>
  <c r="AT31" i="1"/>
  <c r="AT25" i="1"/>
  <c r="AN32" i="1"/>
  <c r="AM31" i="1"/>
  <c r="AP32" i="1"/>
  <c r="Y32" i="1"/>
  <c r="AX29" i="1"/>
  <c r="V27" i="1"/>
  <c r="Q28" i="1"/>
  <c r="Q38" i="1" s="1"/>
  <c r="AD25" i="1"/>
  <c r="AA29" i="1"/>
  <c r="S25" i="1"/>
  <c r="S28" i="1"/>
  <c r="T28" i="1"/>
  <c r="T25" i="1"/>
  <c r="AL25" i="1"/>
  <c r="T29" i="1"/>
  <c r="AE26" i="1"/>
  <c r="W27" i="1"/>
  <c r="AO26" i="1"/>
  <c r="AD30" i="1"/>
  <c r="P31" i="1"/>
  <c r="AP26" i="1"/>
  <c r="AU30" i="1"/>
  <c r="AU40" i="1" s="1"/>
  <c r="AC27" i="1"/>
  <c r="AM25" i="1"/>
  <c r="AW31" i="1"/>
  <c r="AU26" i="1"/>
  <c r="AI27" i="1"/>
  <c r="AN27" i="1"/>
  <c r="AQ25" i="1"/>
  <c r="AQ26" i="1"/>
  <c r="P30" i="1"/>
  <c r="AH25" i="1"/>
  <c r="AK29" i="1"/>
  <c r="AK39" i="1" s="1"/>
  <c r="AJ27" i="1"/>
  <c r="AV28" i="1"/>
  <c r="AB32" i="1"/>
  <c r="AF31" i="1"/>
  <c r="AO30" i="1"/>
  <c r="AO40" i="1" s="1"/>
  <c r="S27" i="1"/>
  <c r="S37" i="1" s="1"/>
  <c r="AR25" i="1"/>
  <c r="U29" i="1"/>
  <c r="AY28" i="1"/>
  <c r="V31" i="1"/>
  <c r="AW28" i="1"/>
  <c r="AT26" i="1"/>
  <c r="AH29" i="1"/>
  <c r="AB27" i="1"/>
  <c r="Q27" i="1"/>
  <c r="AL29" i="1"/>
  <c r="V28" i="1"/>
  <c r="Q29" i="1"/>
  <c r="AX28" i="1"/>
  <c r="P26" i="1"/>
  <c r="AI28" i="1"/>
  <c r="AG25" i="1"/>
  <c r="AM26" i="1"/>
  <c r="X26" i="1"/>
  <c r="AD28" i="1"/>
  <c r="X29" i="1"/>
  <c r="AM32" i="1"/>
  <c r="AE27" i="1"/>
  <c r="AX30" i="1"/>
  <c r="AX40" i="1" s="1"/>
  <c r="X28" i="1"/>
  <c r="X38" i="1" s="1"/>
  <c r="AF26" i="1"/>
  <c r="AQ29" i="1"/>
  <c r="X25" i="1"/>
  <c r="AU28" i="1"/>
  <c r="AU38" i="1" s="1"/>
  <c r="AH26" i="1"/>
  <c r="W29" i="1"/>
  <c r="W39" i="1" s="1"/>
  <c r="AW29" i="1"/>
  <c r="AG29" i="1"/>
  <c r="AI29" i="1"/>
  <c r="AI39" i="1" s="1"/>
  <c r="V25" i="1"/>
  <c r="AT29" i="1"/>
  <c r="Q26" i="1"/>
  <c r="Q36" i="1" s="1"/>
  <c r="AS29" i="1"/>
  <c r="AI26" i="1"/>
  <c r="AM29" i="1"/>
  <c r="AM39" i="1" s="1"/>
  <c r="AE31" i="1"/>
  <c r="AA32" i="1"/>
  <c r="R32" i="1"/>
  <c r="AK31" i="1"/>
  <c r="AG31" i="1"/>
  <c r="U32" i="1"/>
  <c r="AC30" i="1"/>
  <c r="Y29" i="1"/>
  <c r="U26" i="1"/>
  <c r="AF29" i="1"/>
  <c r="W25" i="1"/>
  <c r="W26" i="1"/>
  <c r="W36" i="1" s="1"/>
  <c r="AR29" i="1"/>
  <c r="AR28" i="1"/>
  <c r="S26" i="1"/>
  <c r="AS30" i="1"/>
  <c r="AN30" i="1"/>
  <c r="AN28" i="1"/>
  <c r="AC26" i="1"/>
  <c r="AC36" i="1" s="1"/>
  <c r="Y28" i="1"/>
  <c r="AR30" i="1"/>
  <c r="AR40" i="1" s="1"/>
  <c r="AB28" i="1"/>
  <c r="AE30" i="1"/>
  <c r="AY25" i="1"/>
  <c r="AY35" i="1" s="1"/>
  <c r="AN26" i="1"/>
  <c r="AJ25" i="1"/>
  <c r="U30" i="1"/>
  <c r="U40" i="1" s="1"/>
  <c r="AM30" i="1"/>
  <c r="AL36" i="1"/>
  <c r="AL26" i="1"/>
  <c r="AJ26" i="1"/>
  <c r="Z30" i="1"/>
  <c r="Z40" i="1" s="1"/>
  <c r="AA30" i="1"/>
  <c r="Q25" i="1"/>
  <c r="AN31" i="1"/>
  <c r="AI32" i="1"/>
  <c r="AE32" i="1"/>
  <c r="X27" i="1"/>
  <c r="X37" i="1" s="1"/>
  <c r="T26" i="1"/>
  <c r="AI30" i="1"/>
  <c r="AF28" i="1"/>
  <c r="AF38" i="1" s="1"/>
  <c r="AJ30" i="1"/>
  <c r="AJ40" i="1" s="1"/>
  <c r="Y26" i="1"/>
  <c r="Y36" i="1" s="1"/>
  <c r="Y25" i="1"/>
  <c r="AL27" i="1"/>
  <c r="AL37" i="1" s="1"/>
  <c r="U28" i="1"/>
  <c r="U38" i="1" s="1"/>
  <c r="AP27" i="1"/>
  <c r="AP37" i="1" s="1"/>
  <c r="Z28" i="1"/>
  <c r="AG26" i="1"/>
  <c r="AG36" i="1" s="1"/>
  <c r="V30" i="1"/>
  <c r="V40" i="1" s="1"/>
  <c r="AC28" i="1"/>
  <c r="AI25" i="1"/>
  <c r="AF30" i="1"/>
  <c r="AN29" i="1"/>
  <c r="AP30" i="1"/>
  <c r="AP40" i="1" s="1"/>
  <c r="AQ28" i="1"/>
  <c r="X30" i="1"/>
  <c r="AB25" i="1"/>
  <c r="W28" i="1"/>
  <c r="AK27" i="1"/>
  <c r="AT27" i="1"/>
  <c r="Z29" i="1"/>
  <c r="AE25" i="1"/>
  <c r="AA27" i="1"/>
  <c r="AA37" i="1" s="1"/>
  <c r="S29" i="1"/>
  <c r="AJ29" i="1"/>
  <c r="AQ30" i="1"/>
  <c r="AQ40" i="1" s="1"/>
  <c r="AX26" i="1"/>
  <c r="AX36" i="1" s="1"/>
  <c r="AR26" i="1"/>
  <c r="AR36" i="1" s="1"/>
  <c r="AJ28" i="1"/>
  <c r="AF14" i="1"/>
  <c r="X14" i="1"/>
  <c r="AZ17" i="1"/>
  <c r="BB15" i="1"/>
  <c r="AV14" i="1"/>
  <c r="BB17" i="1"/>
  <c r="BB19" i="1"/>
  <c r="BA16" i="1"/>
  <c r="BA18" i="1"/>
  <c r="AZ19" i="1"/>
  <c r="AZ15" i="1"/>
  <c r="BA20" i="1"/>
  <c r="AZ21" i="1"/>
  <c r="Q14" i="1"/>
  <c r="Y14" i="1"/>
  <c r="AG14" i="1"/>
  <c r="AO14" i="1"/>
  <c r="AW14" i="1"/>
  <c r="Q31" i="1"/>
  <c r="Y31" i="1"/>
  <c r="AO31" i="1"/>
  <c r="AK32" i="1"/>
  <c r="R14" i="1"/>
  <c r="Z14" i="1"/>
  <c r="AH14" i="1"/>
  <c r="AP14" i="1"/>
  <c r="AX14" i="1"/>
  <c r="R31" i="1"/>
  <c r="Z31" i="1"/>
  <c r="AH31" i="1"/>
  <c r="AP31" i="1"/>
  <c r="AX31" i="1"/>
  <c r="AL32" i="1"/>
  <c r="AT32" i="1"/>
  <c r="S14" i="1"/>
  <c r="AA14" i="1"/>
  <c r="AI14" i="1"/>
  <c r="AQ14" i="1"/>
  <c r="AY14" i="1"/>
  <c r="S31" i="1"/>
  <c r="AA31" i="1"/>
  <c r="AI31" i="1"/>
  <c r="AQ31" i="1"/>
  <c r="AY31" i="1"/>
  <c r="W32" i="1"/>
  <c r="AU32" i="1"/>
  <c r="T32" i="1"/>
  <c r="AR32" i="1"/>
  <c r="T14" i="1"/>
  <c r="BA15" i="1"/>
  <c r="AJ14" i="1"/>
  <c r="AR14" i="1"/>
  <c r="AZ16" i="1"/>
  <c r="BB16" i="1"/>
  <c r="BA17" i="1"/>
  <c r="AZ18" i="1"/>
  <c r="BB18" i="1"/>
  <c r="BA19" i="1"/>
  <c r="AZ20" i="1"/>
  <c r="BB20" i="1"/>
  <c r="T31" i="1"/>
  <c r="BA21" i="1"/>
  <c r="AJ31" i="1"/>
  <c r="AR31" i="1"/>
  <c r="AZ22" i="1"/>
  <c r="AF32" i="1"/>
  <c r="BB22" i="1"/>
  <c r="AV32" i="1"/>
  <c r="X31" i="1"/>
  <c r="BB21" i="1"/>
  <c r="BA22" i="1"/>
  <c r="U14" i="1"/>
  <c r="AC14" i="1"/>
  <c r="AK14" i="1"/>
  <c r="AS14" i="1"/>
  <c r="U31" i="1"/>
  <c r="AS31" i="1"/>
  <c r="AO32" i="1"/>
  <c r="AW32" i="1"/>
  <c r="AJ32" i="1"/>
  <c r="V14" i="1"/>
  <c r="AD14" i="1"/>
  <c r="AL14" i="1"/>
  <c r="AT14" i="1"/>
  <c r="AD31" i="1"/>
  <c r="AL31" i="1"/>
  <c r="Z32" i="1"/>
  <c r="AH32" i="1"/>
  <c r="W14" i="1"/>
  <c r="AE14" i="1"/>
  <c r="AM14" i="1"/>
  <c r="AU14" i="1"/>
  <c r="W31" i="1"/>
  <c r="AU31" i="1"/>
  <c r="S32" i="1"/>
  <c r="AQ32" i="1"/>
  <c r="AY32" i="1"/>
  <c r="AR14" i="13" l="1"/>
  <c r="AR68" i="9"/>
  <c r="AS6" i="12"/>
  <c r="AS16" i="12" s="1"/>
  <c r="AR66" i="10"/>
  <c r="AS4" i="13"/>
  <c r="AQ59" i="9"/>
  <c r="AQ47" i="9"/>
  <c r="AQ57" i="9" s="1"/>
  <c r="AQ25" i="12"/>
  <c r="AS24" i="12"/>
  <c r="AS46" i="9"/>
  <c r="AS56" i="9" s="1"/>
  <c r="AR27" i="12"/>
  <c r="AR49" i="9"/>
  <c r="AR59" i="9" s="1"/>
  <c r="AS7" i="12"/>
  <c r="AS17" i="12"/>
  <c r="AR69" i="9"/>
  <c r="AR48" i="9"/>
  <c r="AR58" i="9" s="1"/>
  <c r="AR26" i="12"/>
  <c r="AR24" i="13"/>
  <c r="AR46" i="10"/>
  <c r="AO22" i="12"/>
  <c r="AX72" i="9"/>
  <c r="AY10" i="12"/>
  <c r="AY20" i="12"/>
  <c r="AO65" i="9"/>
  <c r="AP3" i="12"/>
  <c r="AO12" i="12"/>
  <c r="AO55" i="9"/>
  <c r="AO44" i="9"/>
  <c r="AW9" i="12"/>
  <c r="AV71" i="9"/>
  <c r="AR70" i="9"/>
  <c r="AS8" i="12"/>
  <c r="AS18" i="12" s="1"/>
  <c r="AX52" i="9"/>
  <c r="AX62" i="9" s="1"/>
  <c r="AX30" i="12"/>
  <c r="AV51" i="9"/>
  <c r="AV61" i="9" s="1"/>
  <c r="AV29" i="12"/>
  <c r="AQ15" i="12"/>
  <c r="AS14" i="12"/>
  <c r="AS30" i="14"/>
  <c r="AS52" i="11"/>
  <c r="AV55" i="11"/>
  <c r="AS5" i="14"/>
  <c r="AS15" i="14" s="1"/>
  <c r="AR67" i="11"/>
  <c r="AO58" i="11"/>
  <c r="AO44" i="11"/>
  <c r="AW4" i="14"/>
  <c r="AV66" i="11"/>
  <c r="AV24" i="14"/>
  <c r="AV46" i="11"/>
  <c r="AV56" i="11" s="1"/>
  <c r="AQ8" i="14"/>
  <c r="AP70" i="11"/>
  <c r="AO64" i="11"/>
  <c r="AQ9" i="14"/>
  <c r="AQ19" i="14" s="1"/>
  <c r="AP71" i="11"/>
  <c r="AQ6" i="14"/>
  <c r="AQ16" i="14" s="1"/>
  <c r="AP68" i="11"/>
  <c r="AV65" i="11"/>
  <c r="AW3" i="14"/>
  <c r="AS20" i="14"/>
  <c r="AR57" i="11"/>
  <c r="AP51" i="11"/>
  <c r="AP29" i="14"/>
  <c r="AP28" i="14"/>
  <c r="AP50" i="11"/>
  <c r="AP60" i="11" s="1"/>
  <c r="AP17" i="14"/>
  <c r="AP49" i="11"/>
  <c r="AP27" i="14"/>
  <c r="AP26" i="14"/>
  <c r="AP48" i="11"/>
  <c r="AP2" i="14"/>
  <c r="AP22" i="14" s="1"/>
  <c r="AM36" i="1"/>
  <c r="AV38" i="1"/>
  <c r="Y24" i="1"/>
  <c r="AI38" i="1"/>
  <c r="AH39" i="1"/>
  <c r="Z35" i="1"/>
  <c r="AE35" i="1"/>
  <c r="AI40" i="1"/>
  <c r="AJ36" i="1"/>
  <c r="AZ30" i="1"/>
  <c r="AR38" i="1"/>
  <c r="AM24" i="1"/>
  <c r="AD38" i="1"/>
  <c r="P4" i="6"/>
  <c r="V38" i="1"/>
  <c r="AL35" i="1"/>
  <c r="AB39" i="1"/>
  <c r="R37" i="1"/>
  <c r="AV37" i="1"/>
  <c r="AE24" i="1"/>
  <c r="AH35" i="1"/>
  <c r="AD39" i="1"/>
  <c r="AH40" i="1"/>
  <c r="Z37" i="1"/>
  <c r="X40" i="1"/>
  <c r="AI35" i="1"/>
  <c r="Q35" i="1"/>
  <c r="AT36" i="1"/>
  <c r="P40" i="1"/>
  <c r="AM35" i="1"/>
  <c r="W37" i="1"/>
  <c r="AX39" i="1"/>
  <c r="R40" i="1"/>
  <c r="V39" i="1"/>
  <c r="AN24" i="1"/>
  <c r="AW36" i="1"/>
  <c r="AV39" i="1"/>
  <c r="S39" i="1"/>
  <c r="AQ38" i="1"/>
  <c r="AA40" i="1"/>
  <c r="AJ35" i="1"/>
  <c r="Y39" i="1"/>
  <c r="AG39" i="1"/>
  <c r="AE37" i="1"/>
  <c r="AE34" i="1" s="1"/>
  <c r="AX38" i="1"/>
  <c r="AY38" i="1"/>
  <c r="AJ37" i="1"/>
  <c r="AQ36" i="1"/>
  <c r="AC37" i="1"/>
  <c r="AF37" i="1"/>
  <c r="AY39" i="1"/>
  <c r="AP35" i="1"/>
  <c r="AE39" i="1"/>
  <c r="AW35" i="1"/>
  <c r="AO38" i="1"/>
  <c r="AS35" i="1"/>
  <c r="AK37" i="1"/>
  <c r="AC38" i="1"/>
  <c r="AT39" i="1"/>
  <c r="Q37" i="1"/>
  <c r="AW38" i="1"/>
  <c r="T38" i="1"/>
  <c r="P38" i="1"/>
  <c r="AA38" i="1"/>
  <c r="AU37" i="1"/>
  <c r="Z36" i="1"/>
  <c r="AS38" i="1"/>
  <c r="AG38" i="1"/>
  <c r="X39" i="1"/>
  <c r="W38" i="1"/>
  <c r="Y38" i="1"/>
  <c r="Q39" i="1"/>
  <c r="AR35" i="1"/>
  <c r="AN37" i="1"/>
  <c r="AK38" i="1"/>
  <c r="U35" i="1"/>
  <c r="P35" i="1"/>
  <c r="V36" i="1"/>
  <c r="AS37" i="1"/>
  <c r="T40" i="1"/>
  <c r="AM40" i="1"/>
  <c r="W35" i="1"/>
  <c r="AS39" i="1"/>
  <c r="V35" i="1"/>
  <c r="AW39" i="1"/>
  <c r="AG35" i="1"/>
  <c r="AD40" i="1"/>
  <c r="T39" i="1"/>
  <c r="AT35" i="1"/>
  <c r="R38" i="1"/>
  <c r="R36" i="1"/>
  <c r="Y37" i="1"/>
  <c r="AK40" i="1"/>
  <c r="AG40" i="1"/>
  <c r="S40" i="1"/>
  <c r="T37" i="1"/>
  <c r="AT40" i="1"/>
  <c r="AE40" i="1"/>
  <c r="AV24" i="1"/>
  <c r="BA31" i="1"/>
  <c r="AI37" i="1"/>
  <c r="BB32" i="1"/>
  <c r="BB29" i="1"/>
  <c r="AR39" i="1"/>
  <c r="U36" i="1"/>
  <c r="AO36" i="1"/>
  <c r="AR24" i="1"/>
  <c r="AL24" i="1"/>
  <c r="AF36" i="1"/>
  <c r="AB37" i="1"/>
  <c r="BA27" i="1"/>
  <c r="X36" i="1"/>
  <c r="U39" i="1"/>
  <c r="AN36" i="1"/>
  <c r="BB26" i="1"/>
  <c r="AN40" i="1"/>
  <c r="BB30" i="1"/>
  <c r="AJ38" i="1"/>
  <c r="AZ14" i="1"/>
  <c r="C7" i="15" s="1"/>
  <c r="AT37" i="1"/>
  <c r="BA30" i="1"/>
  <c r="AC40" i="1"/>
  <c r="AE36" i="1"/>
  <c r="AY24" i="1"/>
  <c r="AL39" i="1"/>
  <c r="AQ24" i="1"/>
  <c r="AQ35" i="1"/>
  <c r="AF40" i="1"/>
  <c r="Z24" i="1"/>
  <c r="Y35" i="1"/>
  <c r="BB31" i="1"/>
  <c r="S36" i="1"/>
  <c r="V24" i="1"/>
  <c r="AH36" i="1"/>
  <c r="AH34" i="1" s="1"/>
  <c r="AT24" i="1"/>
  <c r="T24" i="1"/>
  <c r="AZ28" i="1"/>
  <c r="AI24" i="1"/>
  <c r="Z38" i="1"/>
  <c r="T36" i="1"/>
  <c r="X24" i="1"/>
  <c r="X35" i="1"/>
  <c r="AF39" i="1"/>
  <c r="S24" i="1"/>
  <c r="S35" i="1"/>
  <c r="AO24" i="1"/>
  <c r="AD36" i="1"/>
  <c r="AZ32" i="1"/>
  <c r="T35" i="1"/>
  <c r="BA14" i="1"/>
  <c r="D7" i="15" s="1"/>
  <c r="U37" i="1"/>
  <c r="Z39" i="1"/>
  <c r="AN39" i="1"/>
  <c r="BA28" i="1"/>
  <c r="AS40" i="1"/>
  <c r="AU36" i="1"/>
  <c r="AZ31" i="1"/>
  <c r="AA39" i="1"/>
  <c r="Q40" i="1"/>
  <c r="AU24" i="1"/>
  <c r="AB24" i="1"/>
  <c r="AB35" i="1"/>
  <c r="Q24" i="1"/>
  <c r="BB28" i="1"/>
  <c r="W24" i="1"/>
  <c r="AG24" i="1"/>
  <c r="BA32" i="1"/>
  <c r="AH24" i="1"/>
  <c r="BB27" i="1"/>
  <c r="V37" i="1"/>
  <c r="AQ37" i="1"/>
  <c r="AK24" i="1"/>
  <c r="AW37" i="1"/>
  <c r="AA35" i="1"/>
  <c r="AA24" i="1"/>
  <c r="AR37" i="1"/>
  <c r="AJ39" i="1"/>
  <c r="BA25" i="1"/>
  <c r="AN38" i="1"/>
  <c r="AI36" i="1"/>
  <c r="AQ39" i="1"/>
  <c r="AZ26" i="1"/>
  <c r="R24" i="1"/>
  <c r="AA36" i="1"/>
  <c r="AJ24" i="1"/>
  <c r="AZ27" i="1"/>
  <c r="AP36" i="1"/>
  <c r="AD24" i="1"/>
  <c r="AS24" i="1"/>
  <c r="AS36" i="1"/>
  <c r="BB14" i="1"/>
  <c r="E7" i="15" s="1"/>
  <c r="AB38" i="1"/>
  <c r="S38" i="1"/>
  <c r="P36" i="1"/>
  <c r="AY40" i="1"/>
  <c r="AF24" i="1"/>
  <c r="AO35" i="1"/>
  <c r="AB36" i="1"/>
  <c r="AK36" i="1"/>
  <c r="R35" i="1"/>
  <c r="AY36" i="1"/>
  <c r="AN35" i="1"/>
  <c r="AV35" i="1"/>
  <c r="P24" i="1"/>
  <c r="AP39" i="1"/>
  <c r="AK35" i="1"/>
  <c r="AM37" i="1"/>
  <c r="AP24" i="1"/>
  <c r="U24" i="1"/>
  <c r="Y40" i="1"/>
  <c r="BA29" i="1"/>
  <c r="AC24" i="1"/>
  <c r="AU39" i="1"/>
  <c r="BB25" i="1"/>
  <c r="P37" i="1"/>
  <c r="AX24" i="1"/>
  <c r="AU35" i="1"/>
  <c r="AP38" i="1"/>
  <c r="AO39" i="1"/>
  <c r="AC35" i="1"/>
  <c r="P39" i="1"/>
  <c r="AF35" i="1"/>
  <c r="AC39" i="1"/>
  <c r="AG37" i="1"/>
  <c r="AZ25" i="1"/>
  <c r="AD35" i="1"/>
  <c r="AZ29" i="1"/>
  <c r="AX35" i="1"/>
  <c r="AW24" i="1"/>
  <c r="AV40" i="1"/>
  <c r="R39" i="1"/>
  <c r="AL38" i="1"/>
  <c r="BA26" i="1"/>
  <c r="AS14" i="13" l="1"/>
  <c r="Q34" i="1"/>
  <c r="AR34" i="1"/>
  <c r="V34" i="1"/>
  <c r="AM34" i="1"/>
  <c r="AJ34" i="1"/>
  <c r="AT6" i="12"/>
  <c r="AS68" i="9"/>
  <c r="AT16" i="12"/>
  <c r="AW51" i="9"/>
  <c r="AW61" i="9" s="1"/>
  <c r="AW29" i="12"/>
  <c r="AS66" i="10"/>
  <c r="AT4" i="13"/>
  <c r="AT8" i="12"/>
  <c r="AS70" i="9"/>
  <c r="AS24" i="13"/>
  <c r="AS46" i="10"/>
  <c r="AS66" i="9"/>
  <c r="AT4" i="12"/>
  <c r="AS50" i="9"/>
  <c r="AS28" i="12"/>
  <c r="AT7" i="12"/>
  <c r="AT17" i="12" s="1"/>
  <c r="AS69" i="9"/>
  <c r="AW34" i="1"/>
  <c r="AQ67" i="9"/>
  <c r="AR5" i="12"/>
  <c r="AR15" i="12" s="1"/>
  <c r="AS27" i="12"/>
  <c r="AS49" i="9"/>
  <c r="AS59" i="9" s="1"/>
  <c r="AR56" i="10"/>
  <c r="AS48" i="9"/>
  <c r="AS26" i="12"/>
  <c r="AP23" i="12"/>
  <c r="AP45" i="9"/>
  <c r="AP2" i="12"/>
  <c r="BB20" i="12"/>
  <c r="AY72" i="9"/>
  <c r="AO54" i="9"/>
  <c r="AO64" i="9"/>
  <c r="AY52" i="9"/>
  <c r="AY30" i="12"/>
  <c r="BB10" i="12"/>
  <c r="BB30" i="12" s="1"/>
  <c r="AW19" i="12"/>
  <c r="AP13" i="12"/>
  <c r="AW23" i="14"/>
  <c r="AW45" i="11"/>
  <c r="AW24" i="14"/>
  <c r="AW46" i="11"/>
  <c r="AW56" i="11" s="1"/>
  <c r="AQ71" i="11"/>
  <c r="AR9" i="14"/>
  <c r="AS62" i="11"/>
  <c r="AP59" i="11"/>
  <c r="AQ18" i="14"/>
  <c r="AQ28" i="14"/>
  <c r="AQ50" i="11"/>
  <c r="AP58" i="11"/>
  <c r="AP44" i="11"/>
  <c r="AP54" i="11" s="1"/>
  <c r="AP61" i="11"/>
  <c r="AQ7" i="14"/>
  <c r="AP69" i="11"/>
  <c r="AP12" i="14"/>
  <c r="AQ29" i="14"/>
  <c r="AQ51" i="11"/>
  <c r="AQ61" i="11" s="1"/>
  <c r="AO54" i="11"/>
  <c r="AT10" i="14"/>
  <c r="AT20" i="14" s="1"/>
  <c r="AS72" i="11"/>
  <c r="AS67" i="11"/>
  <c r="AT5" i="14"/>
  <c r="AR6" i="14"/>
  <c r="AQ68" i="11"/>
  <c r="AW13" i="14"/>
  <c r="AQ26" i="14"/>
  <c r="AQ48" i="11"/>
  <c r="AW14" i="14"/>
  <c r="AS25" i="14"/>
  <c r="AS47" i="11"/>
  <c r="AP34" i="1"/>
  <c r="AZ38" i="1"/>
  <c r="Z34" i="1"/>
  <c r="U34" i="1"/>
  <c r="AZ40" i="1"/>
  <c r="BA40" i="1"/>
  <c r="W34" i="1"/>
  <c r="AL34" i="1"/>
  <c r="AG34" i="1"/>
  <c r="AY34" i="1"/>
  <c r="AI34" i="1"/>
  <c r="BB37" i="1"/>
  <c r="AT34" i="1"/>
  <c r="AZ39" i="1"/>
  <c r="BB40" i="1"/>
  <c r="AZ37" i="1"/>
  <c r="AS34" i="1"/>
  <c r="BA39" i="1"/>
  <c r="AZ35" i="1"/>
  <c r="P24" i="6"/>
  <c r="P46" i="1"/>
  <c r="P56" i="1" s="1"/>
  <c r="P14" i="6"/>
  <c r="AZ24" i="1"/>
  <c r="C9" i="15" s="1"/>
  <c r="AC34" i="1"/>
  <c r="AK34" i="1"/>
  <c r="AO34" i="1"/>
  <c r="P34" i="1"/>
  <c r="AA34" i="1"/>
  <c r="T34" i="1"/>
  <c r="BA37" i="1"/>
  <c r="S34" i="1"/>
  <c r="BA38" i="1"/>
  <c r="BB39" i="1"/>
  <c r="AV34" i="1"/>
  <c r="AN34" i="1"/>
  <c r="BB35" i="1"/>
  <c r="AQ34" i="1"/>
  <c r="R34" i="1"/>
  <c r="AU34" i="1"/>
  <c r="AX34" i="1"/>
  <c r="BB36" i="1"/>
  <c r="BA36" i="1"/>
  <c r="AZ36" i="1"/>
  <c r="AF34" i="1"/>
  <c r="BB38" i="1"/>
  <c r="AB34" i="1"/>
  <c r="BA35" i="1"/>
  <c r="X34" i="1"/>
  <c r="Y34" i="1"/>
  <c r="BB24" i="1"/>
  <c r="E9" i="15" s="1"/>
  <c r="AD34" i="1"/>
  <c r="BA24" i="1"/>
  <c r="D9" i="15" s="1"/>
  <c r="AT14" i="13" l="1"/>
  <c r="AS5" i="12"/>
  <c r="AS15" i="12" s="1"/>
  <c r="AR67" i="9"/>
  <c r="AT69" i="9"/>
  <c r="AU7" i="12"/>
  <c r="AU17" i="12" s="1"/>
  <c r="BB72" i="9"/>
  <c r="AT50" i="9"/>
  <c r="AT60" i="9" s="1"/>
  <c r="AT28" i="12"/>
  <c r="AS58" i="9"/>
  <c r="AT14" i="12"/>
  <c r="AT24" i="12"/>
  <c r="AT46" i="9"/>
  <c r="AX9" i="12"/>
  <c r="AX19" i="12" s="1"/>
  <c r="AW71" i="9"/>
  <c r="AY62" i="9"/>
  <c r="BB52" i="9"/>
  <c r="BB62" i="9" s="1"/>
  <c r="AP22" i="12"/>
  <c r="AT24" i="13"/>
  <c r="AT46" i="10"/>
  <c r="AP55" i="9"/>
  <c r="AP44" i="9"/>
  <c r="AS56" i="10"/>
  <c r="AU6" i="12"/>
  <c r="AU16" i="12"/>
  <c r="AT68" i="9"/>
  <c r="AR47" i="9"/>
  <c r="AR25" i="12"/>
  <c r="AT66" i="10"/>
  <c r="AU4" i="13"/>
  <c r="AU14" i="13"/>
  <c r="AT49" i="9"/>
  <c r="AT59" i="9" s="1"/>
  <c r="AT27" i="12"/>
  <c r="AT18" i="12"/>
  <c r="AT26" i="12"/>
  <c r="AT48" i="9"/>
  <c r="AT58" i="9" s="1"/>
  <c r="AQ3" i="12"/>
  <c r="AQ13" i="12"/>
  <c r="AP65" i="9"/>
  <c r="AP12" i="12"/>
  <c r="AS60" i="9"/>
  <c r="AT72" i="11"/>
  <c r="AU10" i="14"/>
  <c r="AQ60" i="11"/>
  <c r="AR29" i="14"/>
  <c r="AR51" i="11"/>
  <c r="AS57" i="11"/>
  <c r="AR26" i="14"/>
  <c r="AR48" i="11"/>
  <c r="AQ17" i="14"/>
  <c r="AQ27" i="14"/>
  <c r="AQ49" i="11"/>
  <c r="AW66" i="11"/>
  <c r="AX4" i="14"/>
  <c r="AW55" i="11"/>
  <c r="AX3" i="14"/>
  <c r="AW65" i="11"/>
  <c r="AX13" i="14"/>
  <c r="AT15" i="14"/>
  <c r="AT47" i="11"/>
  <c r="AT25" i="14"/>
  <c r="AQ2" i="14"/>
  <c r="AQ70" i="11"/>
  <c r="AR8" i="14"/>
  <c r="AQ58" i="11"/>
  <c r="AP64" i="11"/>
  <c r="AT30" i="14"/>
  <c r="AT52" i="11"/>
  <c r="AR16" i="14"/>
  <c r="AR19" i="14"/>
  <c r="P66" i="1"/>
  <c r="Q4" i="6"/>
  <c r="BA34" i="1"/>
  <c r="D11" i="15" s="1"/>
  <c r="BB34" i="1"/>
  <c r="E11" i="15" s="1"/>
  <c r="AZ34" i="1"/>
  <c r="C11" i="15" s="1"/>
  <c r="AV7" i="12" l="1"/>
  <c r="AU69" i="9"/>
  <c r="AV17" i="12"/>
  <c r="AY9" i="12"/>
  <c r="AY19" i="12" s="1"/>
  <c r="AX71" i="9"/>
  <c r="AP64" i="9"/>
  <c r="AP54" i="9"/>
  <c r="AQ65" i="9"/>
  <c r="AR3" i="12"/>
  <c r="AR13" i="12"/>
  <c r="AQ12" i="12"/>
  <c r="AQ23" i="12"/>
  <c r="AQ45" i="9"/>
  <c r="AQ2" i="12"/>
  <c r="AU8" i="12"/>
  <c r="AT70" i="9"/>
  <c r="AR57" i="9"/>
  <c r="AT56" i="9"/>
  <c r="AV4" i="13"/>
  <c r="AU66" i="10"/>
  <c r="AV6" i="12"/>
  <c r="AU68" i="9"/>
  <c r="AT56" i="10"/>
  <c r="AT66" i="9"/>
  <c r="AU4" i="12"/>
  <c r="AU14" i="12" s="1"/>
  <c r="AU24" i="13"/>
  <c r="AU46" i="10"/>
  <c r="AU26" i="12"/>
  <c r="AU48" i="9"/>
  <c r="AU58" i="9" s="1"/>
  <c r="AT5" i="12"/>
  <c r="AT15" i="12" s="1"/>
  <c r="AS67" i="9"/>
  <c r="AX51" i="9"/>
  <c r="AX61" i="9" s="1"/>
  <c r="AX29" i="12"/>
  <c r="AU49" i="9"/>
  <c r="AU59" i="9" s="1"/>
  <c r="AU27" i="12"/>
  <c r="AS47" i="9"/>
  <c r="AS57" i="9" s="1"/>
  <c r="AS25" i="12"/>
  <c r="AQ59" i="11"/>
  <c r="AS6" i="14"/>
  <c r="AS16" i="14" s="1"/>
  <c r="AR68" i="11"/>
  <c r="AQ44" i="11"/>
  <c r="AR58" i="11"/>
  <c r="AR61" i="11"/>
  <c r="AR18" i="14"/>
  <c r="AR50" i="11"/>
  <c r="AR28" i="14"/>
  <c r="AT57" i="11"/>
  <c r="AR7" i="14"/>
  <c r="AR17" i="14" s="1"/>
  <c r="AQ69" i="11"/>
  <c r="AQ12" i="14"/>
  <c r="AQ22" i="14"/>
  <c r="AT67" i="11"/>
  <c r="AU5" i="14"/>
  <c r="AX14" i="14"/>
  <c r="AX46" i="11"/>
  <c r="AX56" i="11" s="1"/>
  <c r="AX24" i="14"/>
  <c r="AU20" i="14"/>
  <c r="AU52" i="11"/>
  <c r="AU62" i="11" s="1"/>
  <c r="AU30" i="14"/>
  <c r="AR71" i="11"/>
  <c r="AS9" i="14"/>
  <c r="AY3" i="14"/>
  <c r="AY13" i="14" s="1"/>
  <c r="AX65" i="11"/>
  <c r="AT62" i="11"/>
  <c r="AX23" i="14"/>
  <c r="AX45" i="11"/>
  <c r="Q24" i="6"/>
  <c r="Q46" i="1"/>
  <c r="Q56" i="1" s="1"/>
  <c r="Q14" i="6"/>
  <c r="AT67" i="9" l="1"/>
  <c r="AU5" i="12"/>
  <c r="AT47" i="9"/>
  <c r="AT25" i="12"/>
  <c r="AV4" i="12"/>
  <c r="AV14" i="12" s="1"/>
  <c r="AU66" i="9"/>
  <c r="AQ22" i="12"/>
  <c r="AQ55" i="9"/>
  <c r="AQ44" i="9"/>
  <c r="AV26" i="12"/>
  <c r="AV48" i="9"/>
  <c r="AV58" i="9" s="1"/>
  <c r="BB19" i="12"/>
  <c r="AY71" i="9"/>
  <c r="AQ64" i="9"/>
  <c r="AV16" i="12"/>
  <c r="AY51" i="9"/>
  <c r="AY29" i="12"/>
  <c r="BB9" i="12"/>
  <c r="BB29" i="12" s="1"/>
  <c r="AV24" i="13"/>
  <c r="AV46" i="10"/>
  <c r="AW7" i="12"/>
  <c r="AW17" i="12" s="1"/>
  <c r="AV69" i="9"/>
  <c r="AS3" i="12"/>
  <c r="AS13" i="12" s="1"/>
  <c r="AR65" i="9"/>
  <c r="AR12" i="12"/>
  <c r="AU56" i="10"/>
  <c r="AU24" i="12"/>
  <c r="AU46" i="9"/>
  <c r="AU56" i="9" s="1"/>
  <c r="AV14" i="13"/>
  <c r="AU18" i="12"/>
  <c r="AU28" i="12"/>
  <c r="AU50" i="9"/>
  <c r="AR23" i="12"/>
  <c r="AR45" i="9"/>
  <c r="AR2" i="12"/>
  <c r="AR22" i="12" s="1"/>
  <c r="AV49" i="9"/>
  <c r="AV59" i="9" s="1"/>
  <c r="AV27" i="12"/>
  <c r="AS7" i="14"/>
  <c r="AR69" i="11"/>
  <c r="AR12" i="14"/>
  <c r="AV10" i="14"/>
  <c r="AV20" i="14" s="1"/>
  <c r="AU72" i="11"/>
  <c r="AU25" i="14"/>
  <c r="AU47" i="11"/>
  <c r="AS8" i="14"/>
  <c r="AR70" i="11"/>
  <c r="AQ54" i="11"/>
  <c r="AX55" i="11"/>
  <c r="BB13" i="14"/>
  <c r="AY65" i="11"/>
  <c r="AS19" i="14"/>
  <c r="AS29" i="14"/>
  <c r="AS51" i="11"/>
  <c r="AQ64" i="11"/>
  <c r="AY4" i="14"/>
  <c r="AX66" i="11"/>
  <c r="AS26" i="14"/>
  <c r="AS48" i="11"/>
  <c r="AT6" i="14"/>
  <c r="AS68" i="11"/>
  <c r="AY23" i="14"/>
  <c r="AY45" i="11"/>
  <c r="BB3" i="14"/>
  <c r="BB23" i="14" s="1"/>
  <c r="AR27" i="14"/>
  <c r="AR49" i="11"/>
  <c r="AR2" i="14"/>
  <c r="AU15" i="14"/>
  <c r="AR60" i="11"/>
  <c r="Q66" i="1"/>
  <c r="R4" i="6"/>
  <c r="R14" i="6" s="1"/>
  <c r="AV66" i="9" l="1"/>
  <c r="AW4" i="12"/>
  <c r="AR55" i="9"/>
  <c r="AR44" i="9"/>
  <c r="AR54" i="9" s="1"/>
  <c r="BB71" i="9"/>
  <c r="AR64" i="9"/>
  <c r="AY61" i="9"/>
  <c r="BB51" i="9"/>
  <c r="BB61" i="9" s="1"/>
  <c r="AW6" i="12"/>
  <c r="AV68" i="9"/>
  <c r="AS23" i="12"/>
  <c r="AS45" i="9"/>
  <c r="AS2" i="12"/>
  <c r="AS22" i="12" s="1"/>
  <c r="AW49" i="9"/>
  <c r="AW59" i="9" s="1"/>
  <c r="AW27" i="12"/>
  <c r="AU47" i="9"/>
  <c r="AU57" i="9" s="1"/>
  <c r="AU25" i="12"/>
  <c r="AU60" i="9"/>
  <c r="AV8" i="12"/>
  <c r="AV18" i="12" s="1"/>
  <c r="AU70" i="9"/>
  <c r="AQ54" i="9"/>
  <c r="AU15" i="12"/>
  <c r="AS65" i="9"/>
  <c r="AT3" i="12"/>
  <c r="AS12" i="12"/>
  <c r="AV56" i="10"/>
  <c r="AX7" i="12"/>
  <c r="AW69" i="9"/>
  <c r="AT57" i="9"/>
  <c r="AW4" i="13"/>
  <c r="AV66" i="10"/>
  <c r="AV24" i="12"/>
  <c r="AV46" i="9"/>
  <c r="AV56" i="9" s="1"/>
  <c r="AS2" i="14"/>
  <c r="AS22" i="14" s="1"/>
  <c r="AW10" i="14"/>
  <c r="AW20" i="14" s="1"/>
  <c r="AV72" i="11"/>
  <c r="AT26" i="14"/>
  <c r="AT48" i="11"/>
  <c r="AT16" i="14"/>
  <c r="BB65" i="11"/>
  <c r="AV30" i="14"/>
  <c r="AV52" i="11"/>
  <c r="AV62" i="11" s="1"/>
  <c r="AR64" i="11"/>
  <c r="AR22" i="14"/>
  <c r="AS61" i="11"/>
  <c r="AV5" i="14"/>
  <c r="AV15" i="14" s="1"/>
  <c r="AU67" i="11"/>
  <c r="AY55" i="11"/>
  <c r="BB45" i="11"/>
  <c r="BB55" i="11" s="1"/>
  <c r="AS58" i="11"/>
  <c r="AR59" i="11"/>
  <c r="AR44" i="11"/>
  <c r="AT9" i="14"/>
  <c r="AS71" i="11"/>
  <c r="AT19" i="14"/>
  <c r="AU57" i="11"/>
  <c r="AY14" i="14"/>
  <c r="AY24" i="14"/>
  <c r="AY46" i="11"/>
  <c r="BB4" i="14"/>
  <c r="BB24" i="14" s="1"/>
  <c r="AS18" i="14"/>
  <c r="AS28" i="14"/>
  <c r="AS50" i="11"/>
  <c r="AS17" i="14"/>
  <c r="AS49" i="11"/>
  <c r="AS59" i="11" s="1"/>
  <c r="AS27" i="14"/>
  <c r="R66" i="1"/>
  <c r="S4" i="6"/>
  <c r="S14" i="6" s="1"/>
  <c r="R24" i="6"/>
  <c r="R46" i="1"/>
  <c r="AW14" i="13" l="1"/>
  <c r="AW26" i="12"/>
  <c r="AW48" i="9"/>
  <c r="AW58" i="9" s="1"/>
  <c r="AS55" i="9"/>
  <c r="AS44" i="9"/>
  <c r="AX49" i="9"/>
  <c r="AX59" i="9" s="1"/>
  <c r="AX27" i="12"/>
  <c r="AX17" i="12"/>
  <c r="AT23" i="12"/>
  <c r="AT45" i="9"/>
  <c r="AT2" i="12"/>
  <c r="AT22" i="12" s="1"/>
  <c r="AV70" i="9"/>
  <c r="AW8" i="12"/>
  <c r="AX4" i="13"/>
  <c r="AW66" i="10"/>
  <c r="AT13" i="12"/>
  <c r="AW24" i="12"/>
  <c r="AW46" i="9"/>
  <c r="AW56" i="9" s="1"/>
  <c r="AS64" i="9"/>
  <c r="AV28" i="12"/>
  <c r="AV50" i="9"/>
  <c r="AV60" i="9" s="1"/>
  <c r="AW16" i="12"/>
  <c r="AW14" i="12"/>
  <c r="AW24" i="13"/>
  <c r="AW46" i="10"/>
  <c r="AU67" i="9"/>
  <c r="AV5" i="12"/>
  <c r="AV15" i="12"/>
  <c r="AW5" i="14"/>
  <c r="AV67" i="11"/>
  <c r="AT29" i="14"/>
  <c r="AT51" i="11"/>
  <c r="AT61" i="11" s="1"/>
  <c r="AS44" i="11"/>
  <c r="AS54" i="11" s="1"/>
  <c r="AT68" i="11"/>
  <c r="AU6" i="14"/>
  <c r="AS69" i="11"/>
  <c r="AT7" i="14"/>
  <c r="AT17" i="14" s="1"/>
  <c r="AS12" i="14"/>
  <c r="BB46" i="11"/>
  <c r="BB56" i="11" s="1"/>
  <c r="AY56" i="11"/>
  <c r="AY66" i="11"/>
  <c r="BB14" i="14"/>
  <c r="AV25" i="14"/>
  <c r="AV47" i="11"/>
  <c r="AT58" i="11"/>
  <c r="AS60" i="11"/>
  <c r="AW72" i="11"/>
  <c r="AX10" i="14"/>
  <c r="AU9" i="14"/>
  <c r="AT71" i="11"/>
  <c r="AR54" i="11"/>
  <c r="AS70" i="11"/>
  <c r="AT8" i="14"/>
  <c r="AT18" i="14" s="1"/>
  <c r="AW30" i="14"/>
  <c r="AW52" i="11"/>
  <c r="AW62" i="11" s="1"/>
  <c r="S66" i="1"/>
  <c r="T4" i="6"/>
  <c r="R56" i="1"/>
  <c r="S24" i="6"/>
  <c r="S46" i="1"/>
  <c r="AW28" i="12" l="1"/>
  <c r="AW50" i="9"/>
  <c r="AW60" i="9" s="1"/>
  <c r="AX24" i="13"/>
  <c r="AX46" i="10"/>
  <c r="AX14" i="13"/>
  <c r="AX6" i="12"/>
  <c r="AX16" i="12"/>
  <c r="AW68" i="9"/>
  <c r="AU3" i="12"/>
  <c r="AU13" i="12" s="1"/>
  <c r="AT65" i="9"/>
  <c r="AT12" i="12"/>
  <c r="AT55" i="9"/>
  <c r="AT44" i="9"/>
  <c r="AT54" i="9" s="1"/>
  <c r="AW56" i="10"/>
  <c r="AW5" i="12"/>
  <c r="AV67" i="9"/>
  <c r="AS54" i="9"/>
  <c r="AV47" i="9"/>
  <c r="AV57" i="9" s="1"/>
  <c r="AV25" i="12"/>
  <c r="AW66" i="9"/>
  <c r="AX4" i="12"/>
  <c r="AX14" i="12" s="1"/>
  <c r="AW18" i="12"/>
  <c r="AX69" i="9"/>
  <c r="AY7" i="12"/>
  <c r="AU7" i="14"/>
  <c r="AU17" i="14" s="1"/>
  <c r="AT69" i="11"/>
  <c r="AT12" i="14"/>
  <c r="AU26" i="14"/>
  <c r="AU48" i="11"/>
  <c r="AU51" i="11"/>
  <c r="AU61" i="11" s="1"/>
  <c r="AU29" i="14"/>
  <c r="AS64" i="11"/>
  <c r="AT27" i="14"/>
  <c r="AT49" i="11"/>
  <c r="AT2" i="14"/>
  <c r="AX20" i="14"/>
  <c r="AX52" i="11"/>
  <c r="AX62" i="11" s="1"/>
  <c r="AX30" i="14"/>
  <c r="BB66" i="11"/>
  <c r="AU8" i="14"/>
  <c r="AT70" i="11"/>
  <c r="AT28" i="14"/>
  <c r="AT50" i="11"/>
  <c r="AT60" i="11" s="1"/>
  <c r="AU19" i="14"/>
  <c r="AV57" i="11"/>
  <c r="AU16" i="14"/>
  <c r="AW15" i="14"/>
  <c r="AW25" i="14"/>
  <c r="AW47" i="11"/>
  <c r="S56" i="1"/>
  <c r="T24" i="6"/>
  <c r="T46" i="1"/>
  <c r="T56" i="1" s="1"/>
  <c r="T14" i="6"/>
  <c r="AY4" i="12" l="1"/>
  <c r="AY14" i="12" s="1"/>
  <c r="AX66" i="9"/>
  <c r="AY6" i="12"/>
  <c r="AX68" i="9"/>
  <c r="AY49" i="9"/>
  <c r="AY27" i="12"/>
  <c r="BB7" i="12"/>
  <c r="BB27" i="12" s="1"/>
  <c r="AV3" i="12"/>
  <c r="AV13" i="12" s="1"/>
  <c r="AU65" i="9"/>
  <c r="AU12" i="12"/>
  <c r="AW47" i="9"/>
  <c r="AW57" i="9" s="1"/>
  <c r="AW25" i="12"/>
  <c r="AU23" i="12"/>
  <c r="AU45" i="9"/>
  <c r="AU2" i="12"/>
  <c r="AU22" i="12" s="1"/>
  <c r="AY4" i="13"/>
  <c r="AX66" i="10"/>
  <c r="AX26" i="12"/>
  <c r="AX48" i="9"/>
  <c r="AX58" i="9" s="1"/>
  <c r="AX8" i="12"/>
  <c r="AW70" i="9"/>
  <c r="AX56" i="10"/>
  <c r="AX24" i="12"/>
  <c r="AX46" i="9"/>
  <c r="AX56" i="9" s="1"/>
  <c r="AY17" i="12"/>
  <c r="AW15" i="12"/>
  <c r="AT64" i="9"/>
  <c r="AU28" i="14"/>
  <c r="AU50" i="11"/>
  <c r="AU60" i="11" s="1"/>
  <c r="AU18" i="14"/>
  <c r="AT22" i="14"/>
  <c r="AU71" i="11"/>
  <c r="AV9" i="14"/>
  <c r="AT64" i="11"/>
  <c r="AT59" i="11"/>
  <c r="AT44" i="11"/>
  <c r="AT54" i="11" s="1"/>
  <c r="AY10" i="14"/>
  <c r="AX72" i="11"/>
  <c r="AX5" i="14"/>
  <c r="AW67" i="11"/>
  <c r="AU69" i="11"/>
  <c r="AV7" i="14"/>
  <c r="AV17" i="14" s="1"/>
  <c r="AU68" i="11"/>
  <c r="AV6" i="14"/>
  <c r="AV16" i="14" s="1"/>
  <c r="AU2" i="14"/>
  <c r="AU22" i="14" s="1"/>
  <c r="AW57" i="11"/>
  <c r="AU58" i="11"/>
  <c r="AU49" i="11"/>
  <c r="AU59" i="11" s="1"/>
  <c r="AU27" i="14"/>
  <c r="T66" i="1"/>
  <c r="U4" i="6"/>
  <c r="U14" i="6" s="1"/>
  <c r="AY14" i="13" l="1"/>
  <c r="AW3" i="12"/>
  <c r="AV65" i="9"/>
  <c r="AV12" i="12"/>
  <c r="AU64" i="9"/>
  <c r="AY26" i="12"/>
  <c r="AY48" i="9"/>
  <c r="BB6" i="12"/>
  <c r="BB26" i="12" s="1"/>
  <c r="AV23" i="12"/>
  <c r="AV45" i="9"/>
  <c r="AV2" i="12"/>
  <c r="AV22" i="12" s="1"/>
  <c r="AX5" i="12"/>
  <c r="AW67" i="9"/>
  <c r="AX18" i="12"/>
  <c r="AX28" i="12"/>
  <c r="AX50" i="9"/>
  <c r="AX60" i="9" s="1"/>
  <c r="AY66" i="10"/>
  <c r="BB14" i="13"/>
  <c r="AY69" i="9"/>
  <c r="BB17" i="12"/>
  <c r="AY24" i="13"/>
  <c r="AY46" i="10"/>
  <c r="BB4" i="13"/>
  <c r="BB24" i="13" s="1"/>
  <c r="AY59" i="9"/>
  <c r="BB49" i="9"/>
  <c r="BB59" i="9" s="1"/>
  <c r="AY24" i="12"/>
  <c r="AY46" i="9"/>
  <c r="BB4" i="12"/>
  <c r="BB24" i="12" s="1"/>
  <c r="BB14" i="12"/>
  <c r="AY66" i="9"/>
  <c r="AU55" i="9"/>
  <c r="AU44" i="9"/>
  <c r="AU54" i="9" s="1"/>
  <c r="AY16" i="12"/>
  <c r="AX25" i="14"/>
  <c r="AX47" i="11"/>
  <c r="AV68" i="11"/>
  <c r="AW6" i="14"/>
  <c r="BB10" i="14"/>
  <c r="BB30" i="14" s="1"/>
  <c r="AY30" i="14"/>
  <c r="AY52" i="11"/>
  <c r="AX15" i="14"/>
  <c r="AV69" i="11"/>
  <c r="AW7" i="14"/>
  <c r="AW17" i="14" s="1"/>
  <c r="AV8" i="14"/>
  <c r="AV2" i="14" s="1"/>
  <c r="AV22" i="14" s="1"/>
  <c r="AU70" i="11"/>
  <c r="AV19" i="14"/>
  <c r="AV51" i="11"/>
  <c r="AV61" i="11" s="1"/>
  <c r="AV29" i="14"/>
  <c r="AV27" i="14"/>
  <c r="AV49" i="11"/>
  <c r="AV59" i="11" s="1"/>
  <c r="AU12" i="14"/>
  <c r="AY20" i="14"/>
  <c r="AU44" i="11"/>
  <c r="AU54" i="11" s="1"/>
  <c r="AV26" i="14"/>
  <c r="AV48" i="11"/>
  <c r="U66" i="1"/>
  <c r="V4" i="6"/>
  <c r="U24" i="6"/>
  <c r="U46" i="1"/>
  <c r="BB66" i="9" l="1"/>
  <c r="AV64" i="9"/>
  <c r="AY56" i="10"/>
  <c r="BB46" i="10"/>
  <c r="BB56" i="10" s="1"/>
  <c r="AW13" i="12"/>
  <c r="AW23" i="12"/>
  <c r="AW45" i="9"/>
  <c r="AW2" i="12"/>
  <c r="AW22" i="12" s="1"/>
  <c r="BB16" i="12"/>
  <c r="AY68" i="9"/>
  <c r="AY56" i="9"/>
  <c r="BB46" i="9"/>
  <c r="BB56" i="9" s="1"/>
  <c r="AV55" i="9"/>
  <c r="AV44" i="9"/>
  <c r="AV54" i="9" s="1"/>
  <c r="AX15" i="12"/>
  <c r="AX25" i="12"/>
  <c r="AX47" i="9"/>
  <c r="AX57" i="9" s="1"/>
  <c r="AY8" i="12"/>
  <c r="AX70" i="9"/>
  <c r="BB66" i="10"/>
  <c r="AY58" i="9"/>
  <c r="BB48" i="9"/>
  <c r="BB58" i="9" s="1"/>
  <c r="BB69" i="9"/>
  <c r="AX7" i="14"/>
  <c r="AX17" i="14" s="1"/>
  <c r="AW69" i="11"/>
  <c r="AW26" i="14"/>
  <c r="AW48" i="11"/>
  <c r="AV58" i="11"/>
  <c r="AY62" i="11"/>
  <c r="BB52" i="11"/>
  <c r="BB62" i="11" s="1"/>
  <c r="AX57" i="11"/>
  <c r="AV50" i="11"/>
  <c r="AV60" i="11" s="1"/>
  <c r="AV28" i="14"/>
  <c r="AW9" i="14"/>
  <c r="AV71" i="11"/>
  <c r="AW19" i="14"/>
  <c r="AY5" i="14"/>
  <c r="AY15" i="14" s="1"/>
  <c r="AX67" i="11"/>
  <c r="AU64" i="11"/>
  <c r="AY72" i="11"/>
  <c r="BB20" i="14"/>
  <c r="AW49" i="11"/>
  <c r="AW59" i="11" s="1"/>
  <c r="AW27" i="14"/>
  <c r="AV18" i="14"/>
  <c r="AW16" i="14"/>
  <c r="V24" i="6"/>
  <c r="V46" i="1"/>
  <c r="U56" i="1"/>
  <c r="V14" i="6"/>
  <c r="BB68" i="9" l="1"/>
  <c r="AY5" i="12"/>
  <c r="AX67" i="9"/>
  <c r="AY15" i="12"/>
  <c r="AW55" i="9"/>
  <c r="AW44" i="9"/>
  <c r="AW54" i="9" s="1"/>
  <c r="AY18" i="12"/>
  <c r="AY28" i="12"/>
  <c r="AY50" i="9"/>
  <c r="BB8" i="12"/>
  <c r="BB28" i="12" s="1"/>
  <c r="AX3" i="12"/>
  <c r="AW65" i="9"/>
  <c r="AW12" i="12"/>
  <c r="BB15" i="14"/>
  <c r="AY67" i="11"/>
  <c r="AW8" i="14"/>
  <c r="AW18" i="14" s="1"/>
  <c r="AV70" i="11"/>
  <c r="AV12" i="14"/>
  <c r="AW58" i="11"/>
  <c r="AW68" i="11"/>
  <c r="AX6" i="14"/>
  <c r="AX16" i="14" s="1"/>
  <c r="AY25" i="14"/>
  <c r="AY47" i="11"/>
  <c r="BB5" i="14"/>
  <c r="BB25" i="14" s="1"/>
  <c r="BB72" i="11"/>
  <c r="AX9" i="14"/>
  <c r="AW71" i="11"/>
  <c r="AX19" i="14"/>
  <c r="AX69" i="11"/>
  <c r="AY7" i="14"/>
  <c r="AY17" i="14" s="1"/>
  <c r="AV44" i="11"/>
  <c r="AV54" i="11" s="1"/>
  <c r="AW51" i="11"/>
  <c r="AW61" i="11" s="1"/>
  <c r="AW29" i="14"/>
  <c r="AX27" i="14"/>
  <c r="AX49" i="11"/>
  <c r="AX59" i="11" s="1"/>
  <c r="V56" i="1"/>
  <c r="V66" i="1"/>
  <c r="W4" i="6"/>
  <c r="AY60" i="9" l="1"/>
  <c r="BB50" i="9"/>
  <c r="BB60" i="9" s="1"/>
  <c r="BB15" i="12"/>
  <c r="AY67" i="9"/>
  <c r="AW64" i="9"/>
  <c r="AY70" i="9"/>
  <c r="BB18" i="12"/>
  <c r="AX13" i="12"/>
  <c r="AX23" i="12"/>
  <c r="AX45" i="9"/>
  <c r="AX2" i="12"/>
  <c r="AX22" i="12" s="1"/>
  <c r="AY25" i="12"/>
  <c r="AY47" i="9"/>
  <c r="BB5" i="12"/>
  <c r="BB25" i="12" s="1"/>
  <c r="AX8" i="14"/>
  <c r="AX18" i="14" s="1"/>
  <c r="AW70" i="11"/>
  <c r="AY27" i="14"/>
  <c r="AY49" i="11"/>
  <c r="BB7" i="14"/>
  <c r="BB27" i="14" s="1"/>
  <c r="AW12" i="14"/>
  <c r="AX26" i="14"/>
  <c r="AX48" i="11"/>
  <c r="AX2" i="14"/>
  <c r="AX22" i="14" s="1"/>
  <c r="AV64" i="11"/>
  <c r="AX68" i="11"/>
  <c r="AY6" i="14"/>
  <c r="AY16" i="14" s="1"/>
  <c r="AX51" i="11"/>
  <c r="AX61" i="11" s="1"/>
  <c r="AX29" i="14"/>
  <c r="AW50" i="11"/>
  <c r="AW28" i="14"/>
  <c r="AW2" i="14"/>
  <c r="AW22" i="14" s="1"/>
  <c r="BB67" i="11"/>
  <c r="AX71" i="11"/>
  <c r="AY9" i="14"/>
  <c r="AY19" i="14"/>
  <c r="BB17" i="14"/>
  <c r="AY69" i="11"/>
  <c r="AY57" i="11"/>
  <c r="BB47" i="11"/>
  <c r="BB57" i="11" s="1"/>
  <c r="W24" i="6"/>
  <c r="W46" i="1"/>
  <c r="W14" i="6"/>
  <c r="AY57" i="9" l="1"/>
  <c r="BB47" i="9"/>
  <c r="BB57" i="9" s="1"/>
  <c r="AX55" i="9"/>
  <c r="AX44" i="9"/>
  <c r="AX54" i="9" s="1"/>
  <c r="BB67" i="9"/>
  <c r="AX65" i="9"/>
  <c r="AY3" i="12"/>
  <c r="AX12" i="12"/>
  <c r="BB70" i="9"/>
  <c r="BB16" i="14"/>
  <c r="AY68" i="11"/>
  <c r="AY8" i="14"/>
  <c r="AY18" i="14" s="1"/>
  <c r="AX70" i="11"/>
  <c r="AX12" i="14"/>
  <c r="BB69" i="11"/>
  <c r="BB19" i="14"/>
  <c r="AY71" i="11"/>
  <c r="AX58" i="11"/>
  <c r="AY51" i="11"/>
  <c r="AY29" i="14"/>
  <c r="BB9" i="14"/>
  <c r="BB29" i="14" s="1"/>
  <c r="AW60" i="11"/>
  <c r="AW44" i="11"/>
  <c r="AW54" i="11" s="1"/>
  <c r="AY59" i="11"/>
  <c r="BB49" i="11"/>
  <c r="BB59" i="11" s="1"/>
  <c r="AW64" i="11"/>
  <c r="AY48" i="11"/>
  <c r="AY26" i="14"/>
  <c r="BB6" i="14"/>
  <c r="BB26" i="14" s="1"/>
  <c r="AY2" i="14"/>
  <c r="AX64" i="11"/>
  <c r="AX28" i="14"/>
  <c r="AX50" i="11"/>
  <c r="AX60" i="11" s="1"/>
  <c r="W66" i="1"/>
  <c r="X4" i="6"/>
  <c r="X14" i="6" s="1"/>
  <c r="W56" i="1"/>
  <c r="AY23" i="12" l="1"/>
  <c r="AY45" i="9"/>
  <c r="AY2" i="12"/>
  <c r="BB3" i="12"/>
  <c r="BB23" i="12" s="1"/>
  <c r="AY13" i="12"/>
  <c r="AX64" i="9"/>
  <c r="AX44" i="11"/>
  <c r="AX54" i="11" s="1"/>
  <c r="BB71" i="11"/>
  <c r="BB18" i="14"/>
  <c r="AY70" i="11"/>
  <c r="AY28" i="14"/>
  <c r="AY50" i="11"/>
  <c r="BB8" i="14"/>
  <c r="BB28" i="14" s="1"/>
  <c r="AY22" i="14"/>
  <c r="BB2" i="14"/>
  <c r="BB22" i="14" s="1"/>
  <c r="BB68" i="11"/>
  <c r="AY12" i="14"/>
  <c r="BB12" i="14" s="1"/>
  <c r="AY58" i="11"/>
  <c r="BB48" i="11"/>
  <c r="BB58" i="11" s="1"/>
  <c r="AY61" i="11"/>
  <c r="BB51" i="11"/>
  <c r="BB61" i="11" s="1"/>
  <c r="X24" i="6"/>
  <c r="X46" i="1"/>
  <c r="X66" i="1"/>
  <c r="Y4" i="6"/>
  <c r="Y14" i="6" s="1"/>
  <c r="AY22" i="12" l="1"/>
  <c r="BB2" i="12"/>
  <c r="BB22" i="12" s="1"/>
  <c r="AY55" i="9"/>
  <c r="AY44" i="9"/>
  <c r="BB45" i="9"/>
  <c r="BB55" i="9" s="1"/>
  <c r="BB13" i="12"/>
  <c r="AY65" i="9"/>
  <c r="AY12" i="12"/>
  <c r="BB12" i="12" s="1"/>
  <c r="AY60" i="11"/>
  <c r="BB50" i="11"/>
  <c r="BB60" i="11" s="1"/>
  <c r="BB70" i="11"/>
  <c r="BB64" i="11" s="1"/>
  <c r="AY64" i="11"/>
  <c r="AY44" i="11"/>
  <c r="Y24" i="6"/>
  <c r="Y46" i="1"/>
  <c r="Y66" i="1"/>
  <c r="Z4" i="6"/>
  <c r="X56" i="1"/>
  <c r="BB65" i="9" l="1"/>
  <c r="BB64" i="9" s="1"/>
  <c r="AY64" i="9"/>
  <c r="AY54" i="9"/>
  <c r="BB44" i="9"/>
  <c r="BB54" i="9" s="1"/>
  <c r="AY54" i="11"/>
  <c r="BB44" i="11"/>
  <c r="BB54" i="11" s="1"/>
  <c r="Y56" i="1"/>
  <c r="Z14" i="6"/>
  <c r="Z46" i="1"/>
  <c r="Z24" i="6"/>
  <c r="Z66" i="1" l="1"/>
  <c r="AA4" i="6"/>
  <c r="AA14" i="6" s="1"/>
  <c r="Z56" i="1"/>
  <c r="AA66" i="1" l="1"/>
  <c r="AZ14" i="6"/>
  <c r="AB4" i="6"/>
  <c r="AA24" i="6"/>
  <c r="AA46" i="1"/>
  <c r="AZ4" i="6"/>
  <c r="AZ24" i="6" s="1"/>
  <c r="AB14" i="6" l="1"/>
  <c r="AB46" i="1"/>
  <c r="AB24" i="6"/>
  <c r="AZ66" i="1"/>
  <c r="AZ46" i="1"/>
  <c r="AZ56" i="1" s="1"/>
  <c r="AA56" i="1"/>
  <c r="AB56" i="1" l="1"/>
  <c r="AB66" i="1"/>
  <c r="AC4" i="6"/>
  <c r="AC14" i="6" s="1"/>
  <c r="AC66" i="1" l="1"/>
  <c r="AD4" i="6"/>
  <c r="AD14" i="6" s="1"/>
  <c r="AC24" i="6"/>
  <c r="AC46" i="1"/>
  <c r="AD66" i="1" l="1"/>
  <c r="AE4" i="6"/>
  <c r="AE14" i="6" s="1"/>
  <c r="AC56" i="1"/>
  <c r="AD24" i="6"/>
  <c r="AD46" i="1"/>
  <c r="AE66" i="1" l="1"/>
  <c r="AF4" i="6"/>
  <c r="AF14" i="6" s="1"/>
  <c r="AE24" i="6"/>
  <c r="AE46" i="1"/>
  <c r="AD56" i="1"/>
  <c r="AF66" i="1" l="1"/>
  <c r="AG4" i="6"/>
  <c r="AG14" i="6" s="1"/>
  <c r="AF24" i="6"/>
  <c r="AF46" i="1"/>
  <c r="AE56" i="1"/>
  <c r="AG66" i="1" l="1"/>
  <c r="AH4" i="6"/>
  <c r="AH14" i="6" s="1"/>
  <c r="AG24" i="6"/>
  <c r="AG46" i="1"/>
  <c r="AF56" i="1"/>
  <c r="AG56" i="1" l="1"/>
  <c r="AH66" i="1"/>
  <c r="AI4" i="6"/>
  <c r="AI14" i="6" s="1"/>
  <c r="AH24" i="6"/>
  <c r="AH46" i="1"/>
  <c r="AI24" i="6" l="1"/>
  <c r="AI46" i="1"/>
  <c r="AH56" i="1"/>
  <c r="AI66" i="1"/>
  <c r="AJ4" i="6"/>
  <c r="AJ14" i="6" s="1"/>
  <c r="AI56" i="1" l="1"/>
  <c r="AJ66" i="1"/>
  <c r="AK4" i="6"/>
  <c r="AK14" i="6" s="1"/>
  <c r="AJ46" i="1"/>
  <c r="AJ24" i="6"/>
  <c r="AK66" i="1" l="1"/>
  <c r="AL4" i="6"/>
  <c r="AK24" i="6"/>
  <c r="AK46" i="1"/>
  <c r="AJ56" i="1"/>
  <c r="AK56" i="1" l="1"/>
  <c r="AL14" i="6"/>
  <c r="AL24" i="6"/>
  <c r="AL46" i="1"/>
  <c r="AL56" i="1" l="1"/>
  <c r="AL66" i="1"/>
  <c r="AM4" i="6"/>
  <c r="AM46" i="1" l="1"/>
  <c r="AM24" i="6"/>
  <c r="BA4" i="6"/>
  <c r="BA24" i="6" s="1"/>
  <c r="AM14" i="6"/>
  <c r="AM56" i="1" l="1"/>
  <c r="BA46" i="1"/>
  <c r="BA56" i="1" s="1"/>
  <c r="BA14" i="6"/>
  <c r="AM66" i="1"/>
  <c r="AN4" i="6"/>
  <c r="AN14" i="6" s="1"/>
  <c r="AN66" i="1" l="1"/>
  <c r="AO4" i="6"/>
  <c r="AO14" i="6" s="1"/>
  <c r="BA66" i="1"/>
  <c r="AN46" i="1"/>
  <c r="AN24" i="6"/>
  <c r="AN56" i="1" l="1"/>
  <c r="AO66" i="1"/>
  <c r="AP4" i="6"/>
  <c r="AP14" i="6" s="1"/>
  <c r="AO24" i="6"/>
  <c r="AO46" i="1"/>
  <c r="AP66" i="1" l="1"/>
  <c r="AQ4" i="6"/>
  <c r="AQ14" i="6" s="1"/>
  <c r="AO56" i="1"/>
  <c r="AP24" i="6"/>
  <c r="AP46" i="1"/>
  <c r="AQ66" i="1" l="1"/>
  <c r="AR4" i="6"/>
  <c r="AR14" i="6" s="1"/>
  <c r="AP56" i="1"/>
  <c r="AQ46" i="1"/>
  <c r="AQ24" i="6"/>
  <c r="AQ56" i="1" l="1"/>
  <c r="AR24" i="6"/>
  <c r="AR46" i="1"/>
  <c r="AR66" i="1"/>
  <c r="AS4" i="6"/>
  <c r="AS14" i="6" s="1"/>
  <c r="AR56" i="1" l="1"/>
  <c r="AS24" i="6"/>
  <c r="AS46" i="1"/>
  <c r="AS66" i="1"/>
  <c r="AT4" i="6"/>
  <c r="AS56" i="1" l="1"/>
  <c r="AT14" i="6"/>
  <c r="AT46" i="1"/>
  <c r="AT56" i="1" s="1"/>
  <c r="AT24" i="6"/>
  <c r="AT66" i="1" l="1"/>
  <c r="AU4" i="6"/>
  <c r="AU14" i="6" s="1"/>
  <c r="AU46" i="1" l="1"/>
  <c r="AU56" i="1" s="1"/>
  <c r="AU24" i="6"/>
  <c r="AU66" i="1"/>
  <c r="AV4" i="6"/>
  <c r="AV14" i="6" s="1"/>
  <c r="AV66" i="1" l="1"/>
  <c r="AW4" i="6"/>
  <c r="AW14" i="6" s="1"/>
  <c r="AV24" i="6"/>
  <c r="AV46" i="1"/>
  <c r="AV56" i="1" s="1"/>
  <c r="AW66" i="1" l="1"/>
  <c r="AX4" i="6"/>
  <c r="AX14" i="6" s="1"/>
  <c r="AW24" i="6"/>
  <c r="AW46" i="1"/>
  <c r="AW56" i="1" s="1"/>
  <c r="AX66" i="1" l="1"/>
  <c r="AY4" i="6"/>
  <c r="AY14" i="6" s="1"/>
  <c r="AX24" i="6"/>
  <c r="AX46" i="1"/>
  <c r="AY24" i="6" l="1"/>
  <c r="AY46" i="1"/>
  <c r="BB4" i="6"/>
  <c r="BB24" i="6" s="1"/>
  <c r="AY66" i="1"/>
  <c r="BB14" i="6"/>
  <c r="AX56" i="1"/>
  <c r="BB66" i="1" l="1"/>
  <c r="BB46" i="1"/>
  <c r="BB56" i="1" s="1"/>
  <c r="AY56" i="1"/>
  <c r="C15" i="1" l="1"/>
  <c r="C25" i="10"/>
  <c r="C3" i="13" l="1"/>
  <c r="O25" i="10"/>
  <c r="C13" i="13"/>
  <c r="C35" i="10"/>
  <c r="O15" i="1"/>
  <c r="C25" i="1"/>
  <c r="O35" i="10" l="1"/>
  <c r="C65" i="10"/>
  <c r="D3" i="13"/>
  <c r="D13" i="13" s="1"/>
  <c r="C3" i="6"/>
  <c r="O25" i="1"/>
  <c r="C35" i="1"/>
  <c r="C45" i="10"/>
  <c r="C23" i="13"/>
  <c r="D65" i="10" l="1"/>
  <c r="E3" i="13"/>
  <c r="E13" i="13" s="1"/>
  <c r="C55" i="10"/>
  <c r="C23" i="6"/>
  <c r="C45" i="1"/>
  <c r="D45" i="10"/>
  <c r="D23" i="13"/>
  <c r="O35" i="1"/>
  <c r="C13" i="6"/>
  <c r="C65" i="1" l="1"/>
  <c r="D3" i="6"/>
  <c r="D13" i="6" s="1"/>
  <c r="F3" i="13"/>
  <c r="E65" i="10"/>
  <c r="D55" i="10"/>
  <c r="E23" i="13"/>
  <c r="E45" i="10"/>
  <c r="C55" i="1"/>
  <c r="D65" i="1" l="1"/>
  <c r="E3" i="6"/>
  <c r="E13" i="6" s="1"/>
  <c r="F45" i="10"/>
  <c r="F23" i="13"/>
  <c r="E55" i="10"/>
  <c r="D45" i="1"/>
  <c r="D23" i="6"/>
  <c r="F13" i="13"/>
  <c r="E65" i="1" l="1"/>
  <c r="F3" i="6"/>
  <c r="F13" i="6" s="1"/>
  <c r="E45" i="1"/>
  <c r="E23" i="6"/>
  <c r="D55" i="1"/>
  <c r="F55" i="10"/>
  <c r="F65" i="10"/>
  <c r="G3" i="13"/>
  <c r="G45" i="10" l="1"/>
  <c r="G23" i="13"/>
  <c r="G3" i="6"/>
  <c r="F65" i="1"/>
  <c r="F23" i="6"/>
  <c r="F45" i="1"/>
  <c r="G13" i="13"/>
  <c r="E55" i="1"/>
  <c r="H3" i="13" l="1"/>
  <c r="G65" i="10"/>
  <c r="H13" i="13"/>
  <c r="G45" i="1"/>
  <c r="G23" i="6"/>
  <c r="F55" i="1"/>
  <c r="G55" i="10"/>
  <c r="G13" i="6"/>
  <c r="G55" i="1" l="1"/>
  <c r="I3" i="13"/>
  <c r="H65" i="10"/>
  <c r="G65" i="1"/>
  <c r="H3" i="6"/>
  <c r="H13" i="6" s="1"/>
  <c r="H23" i="13"/>
  <c r="H45" i="10"/>
  <c r="I23" i="13" l="1"/>
  <c r="I45" i="10"/>
  <c r="H65" i="1"/>
  <c r="I3" i="6"/>
  <c r="H55" i="10"/>
  <c r="I13" i="13"/>
  <c r="H23" i="6"/>
  <c r="H45" i="1"/>
  <c r="I45" i="1" l="1"/>
  <c r="I23" i="6"/>
  <c r="H55" i="1"/>
  <c r="I55" i="10"/>
  <c r="I13" i="6"/>
  <c r="J3" i="13"/>
  <c r="I65" i="10"/>
  <c r="J13" i="13"/>
  <c r="J23" i="13" l="1"/>
  <c r="J45" i="10"/>
  <c r="I65" i="1"/>
  <c r="J3" i="6"/>
  <c r="J13" i="6" s="1"/>
  <c r="J65" i="10"/>
  <c r="K3" i="13"/>
  <c r="I55" i="1"/>
  <c r="K13" i="13" l="1"/>
  <c r="K65" i="10"/>
  <c r="L3" i="13"/>
  <c r="J55" i="10"/>
  <c r="K23" i="13"/>
  <c r="K45" i="10"/>
  <c r="J65" i="1"/>
  <c r="K3" i="6"/>
  <c r="K13" i="6" s="1"/>
  <c r="J23" i="6"/>
  <c r="J45" i="1"/>
  <c r="L13" i="13" l="1"/>
  <c r="M3" i="13"/>
  <c r="L65" i="10"/>
  <c r="M13" i="13"/>
  <c r="K23" i="6"/>
  <c r="K45" i="1"/>
  <c r="L45" i="10"/>
  <c r="L23" i="13"/>
  <c r="K55" i="10"/>
  <c r="K65" i="1"/>
  <c r="L3" i="6"/>
  <c r="L13" i="6" s="1"/>
  <c r="J55" i="1"/>
  <c r="K55" i="1" l="1"/>
  <c r="M65" i="10"/>
  <c r="N3" i="13"/>
  <c r="L55" i="10"/>
  <c r="L65" i="1"/>
  <c r="M3" i="6"/>
  <c r="M13" i="6" s="1"/>
  <c r="L23" i="6"/>
  <c r="L45" i="1"/>
  <c r="M23" i="13"/>
  <c r="M45" i="10"/>
  <c r="N13" i="13" l="1"/>
  <c r="L55" i="1"/>
  <c r="N45" i="10"/>
  <c r="N23" i="13"/>
  <c r="O3" i="13"/>
  <c r="O23" i="13" s="1"/>
  <c r="M23" i="6"/>
  <c r="M45" i="1"/>
  <c r="N65" i="10"/>
  <c r="O13" i="13"/>
  <c r="N3" i="6"/>
  <c r="N13" i="6" s="1"/>
  <c r="M65" i="1"/>
  <c r="M55" i="10"/>
  <c r="N65" i="1" l="1"/>
  <c r="O13" i="6"/>
  <c r="N23" i="6"/>
  <c r="N45" i="1"/>
  <c r="O3" i="6"/>
  <c r="O23" i="6" s="1"/>
  <c r="N55" i="10"/>
  <c r="O45" i="10"/>
  <c r="O55" i="10" s="1"/>
  <c r="O65" i="10"/>
  <c r="P3" i="13"/>
  <c r="M55" i="1"/>
  <c r="P45" i="10" l="1"/>
  <c r="P23" i="13"/>
  <c r="N55" i="1"/>
  <c r="O45" i="1"/>
  <c r="O55" i="1" s="1"/>
  <c r="P3" i="6"/>
  <c r="P13" i="13"/>
  <c r="O65" i="1"/>
  <c r="Q3" i="13" l="1"/>
  <c r="P65" i="10"/>
  <c r="Q13" i="13"/>
  <c r="P23" i="6"/>
  <c r="P45" i="1"/>
  <c r="P13" i="6"/>
  <c r="P55" i="10"/>
  <c r="Q65" i="10" l="1"/>
  <c r="R3" i="13"/>
  <c r="P65" i="1"/>
  <c r="Q3" i="6"/>
  <c r="Q23" i="13"/>
  <c r="Q45" i="10"/>
  <c r="P55" i="1"/>
  <c r="R13" i="13" l="1"/>
  <c r="Q23" i="6"/>
  <c r="Q45" i="1"/>
  <c r="S3" i="13"/>
  <c r="R65" i="10"/>
  <c r="Q13" i="6"/>
  <c r="Q55" i="10"/>
  <c r="R23" i="13"/>
  <c r="R45" i="10"/>
  <c r="S13" i="13" l="1"/>
  <c r="S65" i="10"/>
  <c r="T3" i="13"/>
  <c r="T13" i="13"/>
  <c r="R55" i="10"/>
  <c r="S23" i="13"/>
  <c r="S45" i="10"/>
  <c r="Q55" i="1"/>
  <c r="Q65" i="1"/>
  <c r="R3" i="6"/>
  <c r="R13" i="6"/>
  <c r="R45" i="1" l="1"/>
  <c r="R23" i="6"/>
  <c r="T65" i="10"/>
  <c r="U3" i="13"/>
  <c r="S3" i="6"/>
  <c r="S13" i="6" s="1"/>
  <c r="R65" i="1"/>
  <c r="S55" i="10"/>
  <c r="T45" i="10"/>
  <c r="T23" i="13"/>
  <c r="U13" i="13" l="1"/>
  <c r="U45" i="10"/>
  <c r="U23" i="13"/>
  <c r="U65" i="10"/>
  <c r="V3" i="13"/>
  <c r="S65" i="1"/>
  <c r="T3" i="6"/>
  <c r="T13" i="6" s="1"/>
  <c r="T55" i="10"/>
  <c r="S45" i="1"/>
  <c r="S23" i="6"/>
  <c r="R55" i="1"/>
  <c r="V13" i="13" l="1"/>
  <c r="T65" i="1"/>
  <c r="U3" i="6"/>
  <c r="U13" i="6" s="1"/>
  <c r="T23" i="6"/>
  <c r="T45" i="1"/>
  <c r="U55" i="10"/>
  <c r="S55" i="1"/>
  <c r="V65" i="10"/>
  <c r="W3" i="13"/>
  <c r="V23" i="13"/>
  <c r="V45" i="10"/>
  <c r="W13" i="13" l="1"/>
  <c r="X3" i="13"/>
  <c r="W65" i="10"/>
  <c r="T55" i="1"/>
  <c r="U65" i="1"/>
  <c r="V3" i="6"/>
  <c r="V13" i="6" s="1"/>
  <c r="W45" i="10"/>
  <c r="W23" i="13"/>
  <c r="U45" i="1"/>
  <c r="U23" i="6"/>
  <c r="V55" i="10"/>
  <c r="V65" i="1" l="1"/>
  <c r="W3" i="6"/>
  <c r="W13" i="6" s="1"/>
  <c r="X23" i="13"/>
  <c r="X45" i="10"/>
  <c r="U55" i="1"/>
  <c r="X13" i="13"/>
  <c r="W55" i="10"/>
  <c r="V45" i="1"/>
  <c r="V23" i="6"/>
  <c r="V55" i="1" l="1"/>
  <c r="X55" i="10"/>
  <c r="X3" i="6"/>
  <c r="X13" i="6"/>
  <c r="W65" i="1"/>
  <c r="W23" i="6"/>
  <c r="W45" i="1"/>
  <c r="X65" i="10"/>
  <c r="Y3" i="13"/>
  <c r="Y13" i="13"/>
  <c r="W55" i="1" l="1"/>
  <c r="X65" i="1"/>
  <c r="Y3" i="6"/>
  <c r="Y13" i="6" s="1"/>
  <c r="Y65" i="10"/>
  <c r="Z3" i="13"/>
  <c r="Y23" i="13"/>
  <c r="Y45" i="10"/>
  <c r="X45" i="1"/>
  <c r="X23" i="6"/>
  <c r="Z45" i="10" l="1"/>
  <c r="Z23" i="13"/>
  <c r="Y65" i="1"/>
  <c r="Z3" i="6"/>
  <c r="Z13" i="6" s="1"/>
  <c r="Y23" i="6"/>
  <c r="Y45" i="1"/>
  <c r="X55" i="1"/>
  <c r="Y55" i="10"/>
  <c r="Z13" i="13"/>
  <c r="Z45" i="1" l="1"/>
  <c r="Z23" i="6"/>
  <c r="Z65" i="1"/>
  <c r="AA3" i="6"/>
  <c r="AA13" i="6"/>
  <c r="Y55" i="1"/>
  <c r="AA3" i="13"/>
  <c r="Z65" i="10"/>
  <c r="Z55" i="10"/>
  <c r="AZ13" i="6" l="1"/>
  <c r="AA65" i="1"/>
  <c r="AB3" i="6"/>
  <c r="AB13" i="6" s="1"/>
  <c r="AA23" i="6"/>
  <c r="AA45" i="1"/>
  <c r="AZ3" i="6"/>
  <c r="AZ23" i="6" s="1"/>
  <c r="AA23" i="13"/>
  <c r="AA45" i="10"/>
  <c r="AZ3" i="13"/>
  <c r="AZ23" i="13" s="1"/>
  <c r="AA13" i="13"/>
  <c r="Z55" i="1"/>
  <c r="AB65" i="1" l="1"/>
  <c r="AC3" i="6"/>
  <c r="AC13" i="6"/>
  <c r="AB45" i="1"/>
  <c r="AB23" i="6"/>
  <c r="AZ65" i="1"/>
  <c r="AA65" i="10"/>
  <c r="AB3" i="13"/>
  <c r="AZ13" i="13"/>
  <c r="AA55" i="1"/>
  <c r="AZ45" i="1"/>
  <c r="AZ55" i="1" s="1"/>
  <c r="AA55" i="10"/>
  <c r="AZ45" i="10"/>
  <c r="AZ55" i="10" s="1"/>
  <c r="AB13" i="13" l="1"/>
  <c r="AZ65" i="10"/>
  <c r="AB65" i="10"/>
  <c r="AC3" i="13"/>
  <c r="AC65" i="1"/>
  <c r="AD3" i="6"/>
  <c r="AD13" i="6" s="1"/>
  <c r="AB55" i="1"/>
  <c r="AC23" i="6"/>
  <c r="AC45" i="1"/>
  <c r="AB23" i="13"/>
  <c r="AB45" i="10"/>
  <c r="AC13" i="13" l="1"/>
  <c r="AC65" i="10"/>
  <c r="AD3" i="13"/>
  <c r="AD65" i="1"/>
  <c r="AE3" i="6"/>
  <c r="AE13" i="6" s="1"/>
  <c r="AC55" i="1"/>
  <c r="AD23" i="6"/>
  <c r="AD45" i="1"/>
  <c r="AB55" i="10"/>
  <c r="AC45" i="10"/>
  <c r="AC23" i="13"/>
  <c r="AD13" i="13" l="1"/>
  <c r="AE45" i="1"/>
  <c r="AE23" i="6"/>
  <c r="AE65" i="1"/>
  <c r="AF3" i="6"/>
  <c r="AF13" i="6" s="1"/>
  <c r="AC55" i="10"/>
  <c r="AD65" i="10"/>
  <c r="AE3" i="13"/>
  <c r="AD45" i="10"/>
  <c r="AD23" i="13"/>
  <c r="AD55" i="1"/>
  <c r="AE13" i="13" l="1"/>
  <c r="AF65" i="1"/>
  <c r="AG3" i="6"/>
  <c r="AG13" i="6" s="1"/>
  <c r="AE45" i="10"/>
  <c r="AE23" i="13"/>
  <c r="AF23" i="6"/>
  <c r="AF45" i="1"/>
  <c r="AE55" i="1"/>
  <c r="AD55" i="10"/>
  <c r="AE65" i="10"/>
  <c r="AF3" i="13"/>
  <c r="AF13" i="13" l="1"/>
  <c r="AF65" i="10"/>
  <c r="AG3" i="13"/>
  <c r="AG65" i="1"/>
  <c r="AH3" i="6"/>
  <c r="AH13" i="6" s="1"/>
  <c r="AE55" i="10"/>
  <c r="AF55" i="1"/>
  <c r="AF45" i="10"/>
  <c r="AF23" i="13"/>
  <c r="AG23" i="6"/>
  <c r="AG45" i="1"/>
  <c r="AH23" i="6" l="1"/>
  <c r="AH45" i="1"/>
  <c r="AH65" i="1"/>
  <c r="AI3" i="6"/>
  <c r="AI13" i="6" s="1"/>
  <c r="AG23" i="13"/>
  <c r="AG45" i="10"/>
  <c r="AG13" i="13"/>
  <c r="AF55" i="10"/>
  <c r="AG55" i="1"/>
  <c r="AI65" i="1" l="1"/>
  <c r="AJ3" i="6"/>
  <c r="AJ13" i="6" s="1"/>
  <c r="AG55" i="10"/>
  <c r="AH55" i="1"/>
  <c r="AI23" i="6"/>
  <c r="AI45" i="1"/>
  <c r="AH3" i="13"/>
  <c r="AG65" i="10"/>
  <c r="AH13" i="13" l="1"/>
  <c r="AJ65" i="1"/>
  <c r="AK3" i="6"/>
  <c r="AK13" i="6" s="1"/>
  <c r="AJ45" i="1"/>
  <c r="AJ23" i="6"/>
  <c r="AH65" i="10"/>
  <c r="AI3" i="13"/>
  <c r="AI55" i="1"/>
  <c r="AH45" i="10"/>
  <c r="AH23" i="13"/>
  <c r="AI13" i="13" l="1"/>
  <c r="AK65" i="1"/>
  <c r="AL3" i="6"/>
  <c r="AH55" i="10"/>
  <c r="AK45" i="1"/>
  <c r="AK23" i="6"/>
  <c r="AI65" i="10"/>
  <c r="AJ3" i="13"/>
  <c r="AI23" i="13"/>
  <c r="AI45" i="10"/>
  <c r="AJ55" i="1"/>
  <c r="AJ45" i="10" l="1"/>
  <c r="AJ23" i="13"/>
  <c r="AJ13" i="13"/>
  <c r="AI55" i="10"/>
  <c r="AL45" i="1"/>
  <c r="AL23" i="6"/>
  <c r="AK55" i="1"/>
  <c r="AL13" i="6"/>
  <c r="AJ55" i="10" l="1"/>
  <c r="AL55" i="1"/>
  <c r="AL65" i="1"/>
  <c r="AM3" i="6"/>
  <c r="AJ65" i="10"/>
  <c r="AK3" i="13"/>
  <c r="AK13" i="13" l="1"/>
  <c r="AM45" i="1"/>
  <c r="AM23" i="6"/>
  <c r="BA3" i="6"/>
  <c r="BA23" i="6" s="1"/>
  <c r="AK65" i="10"/>
  <c r="AL3" i="13"/>
  <c r="AM13" i="6"/>
  <c r="AK45" i="10"/>
  <c r="AK23" i="13"/>
  <c r="AL13" i="13" l="1"/>
  <c r="AL65" i="10"/>
  <c r="AM3" i="13"/>
  <c r="AM13" i="13"/>
  <c r="AM65" i="1"/>
  <c r="BA13" i="6"/>
  <c r="AN3" i="6"/>
  <c r="AN13" i="6" s="1"/>
  <c r="AK55" i="10"/>
  <c r="AL23" i="13"/>
  <c r="AL45" i="10"/>
  <c r="AM55" i="1"/>
  <c r="BA45" i="1"/>
  <c r="BA55" i="1" s="1"/>
  <c r="AL55" i="10" l="1"/>
  <c r="AO3" i="6"/>
  <c r="AO13" i="6" s="1"/>
  <c r="AN65" i="1"/>
  <c r="BA65" i="1"/>
  <c r="AM65" i="10"/>
  <c r="AN3" i="13"/>
  <c r="BA13" i="13"/>
  <c r="AN23" i="6"/>
  <c r="AN45" i="1"/>
  <c r="AM23" i="13"/>
  <c r="AM45" i="10"/>
  <c r="BA3" i="13"/>
  <c r="BA23" i="13" s="1"/>
  <c r="AN13" i="13" l="1"/>
  <c r="AM55" i="10"/>
  <c r="BA45" i="10"/>
  <c r="BA55" i="10" s="1"/>
  <c r="AN65" i="10"/>
  <c r="AO3" i="13"/>
  <c r="AN45" i="10"/>
  <c r="AN23" i="13"/>
  <c r="AP3" i="6"/>
  <c r="AO65" i="1"/>
  <c r="BA65" i="10"/>
  <c r="AO45" i="1"/>
  <c r="AO23" i="6"/>
  <c r="AN55" i="1"/>
  <c r="AO13" i="13" l="1"/>
  <c r="AN55" i="10"/>
  <c r="AO23" i="13"/>
  <c r="AO45" i="10"/>
  <c r="AO65" i="10"/>
  <c r="AP3" i="13"/>
  <c r="AO55" i="1"/>
  <c r="AP23" i="6"/>
  <c r="AP45" i="1"/>
  <c r="AP13" i="6"/>
  <c r="AP13" i="13" l="1"/>
  <c r="AO55" i="10"/>
  <c r="AP65" i="10"/>
  <c r="AQ3" i="13"/>
  <c r="AP45" i="10"/>
  <c r="AP23" i="13"/>
  <c r="AP55" i="1"/>
  <c r="AQ3" i="6"/>
  <c r="AQ13" i="6" s="1"/>
  <c r="AP65" i="1"/>
  <c r="AQ13" i="13" l="1"/>
  <c r="AQ65" i="1"/>
  <c r="AR3" i="6"/>
  <c r="AQ65" i="10"/>
  <c r="AR3" i="13"/>
  <c r="AQ23" i="13"/>
  <c r="AQ45" i="10"/>
  <c r="AQ23" i="6"/>
  <c r="AQ45" i="1"/>
  <c r="AP55" i="10"/>
  <c r="AR13" i="13" l="1"/>
  <c r="AR45" i="10"/>
  <c r="AR23" i="13"/>
  <c r="AR23" i="6"/>
  <c r="AR45" i="1"/>
  <c r="AR13" i="6"/>
  <c r="AS3" i="13"/>
  <c r="AR65" i="10"/>
  <c r="AQ55" i="10"/>
  <c r="AQ55" i="1"/>
  <c r="AS13" i="13" l="1"/>
  <c r="AS65" i="10"/>
  <c r="AT3" i="13"/>
  <c r="AR55" i="1"/>
  <c r="AR55" i="10"/>
  <c r="AS23" i="13"/>
  <c r="AS45" i="10"/>
  <c r="AS3" i="6"/>
  <c r="AR65" i="1"/>
  <c r="AT13" i="13" l="1"/>
  <c r="AU3" i="13"/>
  <c r="AT65" i="10"/>
  <c r="AU13" i="13"/>
  <c r="AT23" i="13"/>
  <c r="AT45" i="10"/>
  <c r="AS23" i="6"/>
  <c r="AS45" i="1"/>
  <c r="AS13" i="6"/>
  <c r="AS55" i="10"/>
  <c r="AT55" i="10" l="1"/>
  <c r="AU65" i="10"/>
  <c r="AV3" i="13"/>
  <c r="AS65" i="1"/>
  <c r="AT3" i="6"/>
  <c r="AT13" i="6" s="1"/>
  <c r="AU23" i="13"/>
  <c r="AU45" i="10"/>
  <c r="AS55" i="1"/>
  <c r="AU55" i="10" l="1"/>
  <c r="AV23" i="13"/>
  <c r="AV45" i="10"/>
  <c r="AT65" i="1"/>
  <c r="AU3" i="6"/>
  <c r="AU13" i="6" s="1"/>
  <c r="AV13" i="13"/>
  <c r="AT23" i="6"/>
  <c r="AT45" i="1"/>
  <c r="AU65" i="1" l="1"/>
  <c r="AV3" i="6"/>
  <c r="AV13" i="6"/>
  <c r="AT55" i="1"/>
  <c r="AU45" i="1"/>
  <c r="AU23" i="6"/>
  <c r="AV65" i="10"/>
  <c r="AW3" i="13"/>
  <c r="AV55" i="10"/>
  <c r="AW13" i="13" l="1"/>
  <c r="AW65" i="10"/>
  <c r="AX3" i="13"/>
  <c r="AW23" i="13"/>
  <c r="AW45" i="10"/>
  <c r="AV65" i="1"/>
  <c r="AW3" i="6"/>
  <c r="AV45" i="1"/>
  <c r="AV23" i="6"/>
  <c r="AU55" i="1"/>
  <c r="AX23" i="13" l="1"/>
  <c r="AX45" i="10"/>
  <c r="AV55" i="1"/>
  <c r="AW23" i="6"/>
  <c r="AW45" i="1"/>
  <c r="AW55" i="10"/>
  <c r="AW13" i="6"/>
  <c r="AX13" i="13"/>
  <c r="AX65" i="10" l="1"/>
  <c r="AY3" i="13"/>
  <c r="AX55" i="10"/>
  <c r="AW55" i="1"/>
  <c r="AW65" i="1"/>
  <c r="AX3" i="6"/>
  <c r="AX13" i="6" s="1"/>
  <c r="AY23" i="13" l="1"/>
  <c r="AY45" i="10"/>
  <c r="BB3" i="13"/>
  <c r="BB23" i="13" s="1"/>
  <c r="AX65" i="1"/>
  <c r="AY3" i="6"/>
  <c r="AY13" i="6" s="1"/>
  <c r="AX45" i="1"/>
  <c r="AX23" i="6"/>
  <c r="AY13" i="13"/>
  <c r="AY65" i="1" l="1"/>
  <c r="BB13" i="6"/>
  <c r="AX55" i="1"/>
  <c r="AY55" i="10"/>
  <c r="BB45" i="10"/>
  <c r="BB55" i="10" s="1"/>
  <c r="BB13" i="13"/>
  <c r="AY65" i="10"/>
  <c r="AY23" i="6"/>
  <c r="AY45" i="1"/>
  <c r="BB3" i="6"/>
  <c r="BB23" i="6" s="1"/>
  <c r="BB65" i="10" l="1"/>
  <c r="BB65" i="1"/>
  <c r="AY55" i="1"/>
  <c r="BB45" i="1"/>
  <c r="BB55" i="1" s="1"/>
  <c r="M62" i="11"/>
  <c r="L60" i="11"/>
  <c r="F57" i="9"/>
  <c r="C18" i="1"/>
  <c r="O18" i="1" s="1"/>
  <c r="C20" i="1"/>
  <c r="O20" i="1" s="1"/>
  <c r="C21" i="1"/>
  <c r="O21" i="1" s="1"/>
  <c r="C19" i="1"/>
  <c r="O19" i="1" s="1"/>
  <c r="C22" i="1"/>
  <c r="O22" i="1" s="1"/>
  <c r="C30" i="10"/>
  <c r="O30" i="10" s="1"/>
  <c r="C32" i="10"/>
  <c r="O32" i="10" s="1"/>
  <c r="C29" i="10"/>
  <c r="O29" i="10" s="1"/>
  <c r="C31" i="10"/>
  <c r="O31" i="10" s="1"/>
  <c r="C28" i="10"/>
  <c r="O28" i="10" s="1"/>
  <c r="C29" i="1" l="1"/>
  <c r="O29" i="1" s="1"/>
  <c r="C6" i="13"/>
  <c r="C48" i="10" s="1"/>
  <c r="C8" i="13"/>
  <c r="C18" i="13" s="1"/>
  <c r="C9" i="13"/>
  <c r="C10" i="13"/>
  <c r="C20" i="13" s="1"/>
  <c r="C40" i="10"/>
  <c r="O40" i="10" s="1"/>
  <c r="C39" i="10"/>
  <c r="O39" i="10" s="1"/>
  <c r="C28" i="1"/>
  <c r="C16" i="13"/>
  <c r="C38" i="10"/>
  <c r="O38" i="10" s="1"/>
  <c r="C32" i="1"/>
  <c r="C31" i="1"/>
  <c r="C7" i="6"/>
  <c r="C17" i="6" s="1"/>
  <c r="C58" i="10"/>
  <c r="C39" i="1"/>
  <c r="O39" i="1" s="1"/>
  <c r="C7" i="13"/>
  <c r="C17" i="13" s="1"/>
  <c r="C30" i="1"/>
  <c r="C26" i="13" l="1"/>
  <c r="D7" i="13"/>
  <c r="C69" i="10"/>
  <c r="D17" i="13"/>
  <c r="C69" i="1"/>
  <c r="D7" i="6"/>
  <c r="C51" i="10"/>
  <c r="C29" i="13"/>
  <c r="C19" i="13"/>
  <c r="O28" i="1"/>
  <c r="C38" i="1"/>
  <c r="O38" i="1" s="1"/>
  <c r="C6" i="6"/>
  <c r="C50" i="10"/>
  <c r="C28" i="13"/>
  <c r="O30" i="1"/>
  <c r="C40" i="1"/>
  <c r="O40" i="1" s="1"/>
  <c r="C8" i="6"/>
  <c r="C18" i="6" s="1"/>
  <c r="O31" i="1"/>
  <c r="C9" i="6"/>
  <c r="C19" i="6" s="1"/>
  <c r="D8" i="13"/>
  <c r="D18" i="13" s="1"/>
  <c r="C70" i="10"/>
  <c r="C72" i="10"/>
  <c r="D10" i="13"/>
  <c r="D20" i="13" s="1"/>
  <c r="O32" i="1"/>
  <c r="C10" i="6"/>
  <c r="C20" i="6" s="1"/>
  <c r="C49" i="10"/>
  <c r="C27" i="13"/>
  <c r="C49" i="1"/>
  <c r="C27" i="6"/>
  <c r="D6" i="13"/>
  <c r="D16" i="13" s="1"/>
  <c r="C68" i="10"/>
  <c r="C52" i="10"/>
  <c r="C30" i="13"/>
  <c r="D10" i="6" l="1"/>
  <c r="D20" i="6"/>
  <c r="C72" i="1"/>
  <c r="E8" i="13"/>
  <c r="D70" i="10"/>
  <c r="C48" i="1"/>
  <c r="C26" i="6"/>
  <c r="D8" i="6"/>
  <c r="C70" i="1"/>
  <c r="C61" i="10"/>
  <c r="C50" i="1"/>
  <c r="C28" i="6"/>
  <c r="C16" i="6"/>
  <c r="D49" i="1"/>
  <c r="D59" i="1" s="1"/>
  <c r="D27" i="6"/>
  <c r="D28" i="13"/>
  <c r="D50" i="10"/>
  <c r="D60" i="10" s="1"/>
  <c r="D17" i="6"/>
  <c r="C71" i="1"/>
  <c r="D9" i="6"/>
  <c r="C59" i="1"/>
  <c r="E7" i="13"/>
  <c r="D69" i="10"/>
  <c r="C52" i="1"/>
  <c r="C30" i="6"/>
  <c r="D48" i="10"/>
  <c r="D26" i="13"/>
  <c r="D52" i="10"/>
  <c r="D62" i="10" s="1"/>
  <c r="D30" i="13"/>
  <c r="C51" i="1"/>
  <c r="C29" i="6"/>
  <c r="D9" i="13"/>
  <c r="C71" i="10"/>
  <c r="C62" i="10"/>
  <c r="D68" i="10"/>
  <c r="E6" i="13"/>
  <c r="E16" i="13"/>
  <c r="C59" i="10"/>
  <c r="D72" i="10"/>
  <c r="E10" i="13"/>
  <c r="C60" i="10"/>
  <c r="D27" i="13"/>
  <c r="D49" i="10"/>
  <c r="D59" i="10" s="1"/>
  <c r="D29" i="13" l="1"/>
  <c r="D51" i="10"/>
  <c r="E27" i="13"/>
  <c r="E49" i="10"/>
  <c r="E59" i="10" s="1"/>
  <c r="D51" i="1"/>
  <c r="D61" i="1" s="1"/>
  <c r="D29" i="6"/>
  <c r="D58" i="10"/>
  <c r="C61" i="1"/>
  <c r="E7" i="6"/>
  <c r="D69" i="1"/>
  <c r="D28" i="6"/>
  <c r="D50" i="1"/>
  <c r="D60" i="1" s="1"/>
  <c r="E28" i="13"/>
  <c r="E50" i="10"/>
  <c r="C68" i="1"/>
  <c r="D6" i="6"/>
  <c r="D18" i="6"/>
  <c r="E18" i="13"/>
  <c r="C62" i="1"/>
  <c r="E52" i="10"/>
  <c r="E30" i="13"/>
  <c r="E17" i="13"/>
  <c r="D72" i="1"/>
  <c r="E10" i="6"/>
  <c r="E68" i="10"/>
  <c r="F6" i="13"/>
  <c r="E26" i="13"/>
  <c r="E48" i="10"/>
  <c r="E58" i="10" s="1"/>
  <c r="E20" i="13"/>
  <c r="D19" i="13"/>
  <c r="D19" i="6"/>
  <c r="C60" i="1"/>
  <c r="C58" i="1"/>
  <c r="D52" i="1"/>
  <c r="D62" i="1" s="1"/>
  <c r="D30" i="6"/>
  <c r="F48" i="10" l="1"/>
  <c r="F26" i="13"/>
  <c r="F8" i="13"/>
  <c r="E70" i="10"/>
  <c r="E60" i="10"/>
  <c r="E8" i="6"/>
  <c r="D70" i="1"/>
  <c r="E18" i="6"/>
  <c r="D48" i="1"/>
  <c r="D26" i="6"/>
  <c r="D61" i="10"/>
  <c r="D16" i="6"/>
  <c r="E9" i="6"/>
  <c r="D71" i="1"/>
  <c r="E9" i="13"/>
  <c r="E19" i="13"/>
  <c r="D71" i="10"/>
  <c r="E52" i="1"/>
  <c r="E30" i="6"/>
  <c r="E62" i="10"/>
  <c r="F7" i="13"/>
  <c r="E69" i="10"/>
  <c r="F16" i="13"/>
  <c r="E49" i="1"/>
  <c r="E27" i="6"/>
  <c r="E20" i="6"/>
  <c r="E17" i="6"/>
  <c r="F10" i="13"/>
  <c r="E72" i="10"/>
  <c r="F17" i="13" l="1"/>
  <c r="G7" i="13"/>
  <c r="F69" i="10"/>
  <c r="E62" i="1"/>
  <c r="E6" i="6"/>
  <c r="D68" i="1"/>
  <c r="F28" i="13"/>
  <c r="F50" i="10"/>
  <c r="E71" i="10"/>
  <c r="F9" i="13"/>
  <c r="F18" i="13"/>
  <c r="E59" i="1"/>
  <c r="E29" i="13"/>
  <c r="E51" i="10"/>
  <c r="E70" i="1"/>
  <c r="F8" i="6"/>
  <c r="F18" i="6" s="1"/>
  <c r="F68" i="10"/>
  <c r="G6" i="13"/>
  <c r="F52" i="10"/>
  <c r="F30" i="13"/>
  <c r="F20" i="13"/>
  <c r="E51" i="1"/>
  <c r="E29" i="6"/>
  <c r="E50" i="1"/>
  <c r="E28" i="6"/>
  <c r="F58" i="10"/>
  <c r="E69" i="1"/>
  <c r="F7" i="6"/>
  <c r="F17" i="6"/>
  <c r="E72" i="1"/>
  <c r="F10" i="6"/>
  <c r="F20" i="6" s="1"/>
  <c r="F27" i="13"/>
  <c r="F49" i="10"/>
  <c r="E19" i="6"/>
  <c r="D58" i="1"/>
  <c r="G16" i="13" l="1"/>
  <c r="F70" i="1"/>
  <c r="G8" i="6"/>
  <c r="F62" i="10"/>
  <c r="F51" i="10"/>
  <c r="F61" i="10" s="1"/>
  <c r="F29" i="13"/>
  <c r="F60" i="10"/>
  <c r="E48" i="1"/>
  <c r="E26" i="6"/>
  <c r="F72" i="1"/>
  <c r="G10" i="6"/>
  <c r="E60" i="1"/>
  <c r="E16" i="6"/>
  <c r="F19" i="13"/>
  <c r="E71" i="1"/>
  <c r="F9" i="6"/>
  <c r="F49" i="1"/>
  <c r="F27" i="6"/>
  <c r="G48" i="10"/>
  <c r="G26" i="13"/>
  <c r="G7" i="6"/>
  <c r="G17" i="6" s="1"/>
  <c r="F69" i="1"/>
  <c r="E61" i="1"/>
  <c r="H6" i="13"/>
  <c r="G68" i="10"/>
  <c r="G10" i="13"/>
  <c r="F72" i="10"/>
  <c r="G8" i="13"/>
  <c r="F70" i="10"/>
  <c r="G49" i="10"/>
  <c r="G59" i="10" s="1"/>
  <c r="G27" i="13"/>
  <c r="F59" i="10"/>
  <c r="F30" i="6"/>
  <c r="F52" i="1"/>
  <c r="F50" i="1"/>
  <c r="F60" i="1" s="1"/>
  <c r="F28" i="6"/>
  <c r="E61" i="10"/>
  <c r="G17" i="13"/>
  <c r="G20" i="13" l="1"/>
  <c r="G72" i="10"/>
  <c r="H10" i="13"/>
  <c r="H48" i="10"/>
  <c r="H58" i="10" s="1"/>
  <c r="H26" i="13"/>
  <c r="G58" i="10"/>
  <c r="G20" i="6"/>
  <c r="G9" i="13"/>
  <c r="F71" i="10"/>
  <c r="F59" i="1"/>
  <c r="G69" i="1"/>
  <c r="H7" i="6"/>
  <c r="F29" i="6"/>
  <c r="F51" i="1"/>
  <c r="F6" i="6"/>
  <c r="E68" i="1"/>
  <c r="G28" i="6"/>
  <c r="G50" i="1"/>
  <c r="G60" i="1" s="1"/>
  <c r="G28" i="13"/>
  <c r="G50" i="10"/>
  <c r="F62" i="1"/>
  <c r="G18" i="13"/>
  <c r="G49" i="1"/>
  <c r="G59" i="1" s="1"/>
  <c r="G27" i="6"/>
  <c r="E58" i="1"/>
  <c r="G52" i="1"/>
  <c r="G62" i="1" s="1"/>
  <c r="G30" i="6"/>
  <c r="H16" i="13"/>
  <c r="G52" i="10"/>
  <c r="G30" i="13"/>
  <c r="G69" i="10"/>
  <c r="H7" i="13"/>
  <c r="H17" i="13"/>
  <c r="F19" i="6"/>
  <c r="G18" i="6"/>
  <c r="G19" i="13" l="1"/>
  <c r="H9" i="13"/>
  <c r="G71" i="10"/>
  <c r="G60" i="10"/>
  <c r="F26" i="6"/>
  <c r="F48" i="1"/>
  <c r="I7" i="13"/>
  <c r="H69" i="10"/>
  <c r="G29" i="13"/>
  <c r="G51" i="10"/>
  <c r="F61" i="1"/>
  <c r="H10" i="6"/>
  <c r="G72" i="1"/>
  <c r="H52" i="10"/>
  <c r="H62" i="10" s="1"/>
  <c r="H30" i="13"/>
  <c r="H68" i="10"/>
  <c r="I6" i="13"/>
  <c r="H49" i="1"/>
  <c r="H59" i="1" s="1"/>
  <c r="H27" i="6"/>
  <c r="H20" i="13"/>
  <c r="G9" i="6"/>
  <c r="G19" i="6" s="1"/>
  <c r="F71" i="1"/>
  <c r="H27" i="13"/>
  <c r="H49" i="10"/>
  <c r="H8" i="13"/>
  <c r="G70" i="10"/>
  <c r="G70" i="1"/>
  <c r="H8" i="6"/>
  <c r="G62" i="10"/>
  <c r="F16" i="6"/>
  <c r="H17" i="6"/>
  <c r="I17" i="13" l="1"/>
  <c r="H9" i="6"/>
  <c r="G71" i="1"/>
  <c r="H50" i="1"/>
  <c r="H60" i="1" s="1"/>
  <c r="H28" i="6"/>
  <c r="I10" i="13"/>
  <c r="H72" i="10"/>
  <c r="H52" i="1"/>
  <c r="H30" i="6"/>
  <c r="I49" i="10"/>
  <c r="I59" i="10" s="1"/>
  <c r="I27" i="13"/>
  <c r="I48" i="10"/>
  <c r="I58" i="10" s="1"/>
  <c r="I26" i="13"/>
  <c r="J7" i="13"/>
  <c r="I69" i="10"/>
  <c r="I16" i="13"/>
  <c r="H29" i="13"/>
  <c r="H51" i="10"/>
  <c r="H61" i="10" s="1"/>
  <c r="H19" i="13"/>
  <c r="H50" i="10"/>
  <c r="H28" i="13"/>
  <c r="G61" i="10"/>
  <c r="F58" i="1"/>
  <c r="H69" i="1"/>
  <c r="I7" i="6"/>
  <c r="I17" i="6" s="1"/>
  <c r="H18" i="13"/>
  <c r="H59" i="10"/>
  <c r="H20" i="6"/>
  <c r="G6" i="6"/>
  <c r="F68" i="1"/>
  <c r="H18" i="6"/>
  <c r="G51" i="1"/>
  <c r="G29" i="6"/>
  <c r="J17" i="13" l="1"/>
  <c r="I20" i="13"/>
  <c r="J7" i="6"/>
  <c r="I69" i="1"/>
  <c r="I72" i="10"/>
  <c r="J10" i="13"/>
  <c r="I10" i="6"/>
  <c r="I20" i="6" s="1"/>
  <c r="H72" i="1"/>
  <c r="H71" i="10"/>
  <c r="I9" i="13"/>
  <c r="J69" i="10"/>
  <c r="K7" i="13"/>
  <c r="I52" i="10"/>
  <c r="I30" i="13"/>
  <c r="I8" i="13"/>
  <c r="H70" i="10"/>
  <c r="H60" i="10"/>
  <c r="G48" i="1"/>
  <c r="G26" i="6"/>
  <c r="G16" i="6"/>
  <c r="G61" i="1"/>
  <c r="I68" i="10"/>
  <c r="J6" i="13"/>
  <c r="I8" i="6"/>
  <c r="I18" i="6"/>
  <c r="H70" i="1"/>
  <c r="H62" i="1"/>
  <c r="H29" i="6"/>
  <c r="H51" i="1"/>
  <c r="H61" i="1" s="1"/>
  <c r="I27" i="6"/>
  <c r="I49" i="1"/>
  <c r="I59" i="1" s="1"/>
  <c r="J49" i="10"/>
  <c r="J27" i="13"/>
  <c r="H19" i="6"/>
  <c r="I50" i="10" l="1"/>
  <c r="I28" i="13"/>
  <c r="I52" i="1"/>
  <c r="I62" i="1" s="1"/>
  <c r="I30" i="6"/>
  <c r="K49" i="10"/>
  <c r="K59" i="10" s="1"/>
  <c r="K27" i="13"/>
  <c r="I72" i="1"/>
  <c r="J10" i="6"/>
  <c r="J20" i="6" s="1"/>
  <c r="G58" i="1"/>
  <c r="J52" i="10"/>
  <c r="J62" i="10" s="1"/>
  <c r="J30" i="13"/>
  <c r="K17" i="13"/>
  <c r="I50" i="1"/>
  <c r="I60" i="1" s="1"/>
  <c r="I28" i="6"/>
  <c r="I62" i="10"/>
  <c r="I29" i="13"/>
  <c r="I51" i="10"/>
  <c r="J20" i="13"/>
  <c r="J8" i="6"/>
  <c r="I70" i="1"/>
  <c r="J48" i="10"/>
  <c r="J58" i="10" s="1"/>
  <c r="J26" i="13"/>
  <c r="J59" i="10"/>
  <c r="J16" i="13"/>
  <c r="I19" i="13"/>
  <c r="H71" i="1"/>
  <c r="I9" i="6"/>
  <c r="H6" i="6"/>
  <c r="G68" i="1"/>
  <c r="J49" i="1"/>
  <c r="J59" i="1" s="1"/>
  <c r="J27" i="6"/>
  <c r="I18" i="13"/>
  <c r="J17" i="6"/>
  <c r="J72" i="1" l="1"/>
  <c r="K10" i="6"/>
  <c r="K20" i="6" s="1"/>
  <c r="I60" i="10"/>
  <c r="I51" i="1"/>
  <c r="I61" i="1" s="1"/>
  <c r="I29" i="6"/>
  <c r="K6" i="13"/>
  <c r="J68" i="10"/>
  <c r="J50" i="1"/>
  <c r="J60" i="1" s="1"/>
  <c r="J28" i="6"/>
  <c r="I19" i="6"/>
  <c r="J18" i="6"/>
  <c r="J72" i="10"/>
  <c r="K10" i="13"/>
  <c r="K20" i="13"/>
  <c r="K69" i="10"/>
  <c r="L7" i="13"/>
  <c r="J8" i="13"/>
  <c r="J18" i="13"/>
  <c r="I70" i="10"/>
  <c r="H26" i="6"/>
  <c r="H48" i="1"/>
  <c r="H16" i="6"/>
  <c r="K7" i="6"/>
  <c r="K17" i="6" s="1"/>
  <c r="J69" i="1"/>
  <c r="J9" i="13"/>
  <c r="I71" i="10"/>
  <c r="I61" i="10"/>
  <c r="J52" i="1"/>
  <c r="J62" i="1" s="1"/>
  <c r="J30" i="6"/>
  <c r="K16" i="13" l="1"/>
  <c r="K69" i="1"/>
  <c r="L7" i="6"/>
  <c r="L17" i="6" s="1"/>
  <c r="H68" i="1"/>
  <c r="I6" i="6"/>
  <c r="H58" i="1"/>
  <c r="J70" i="1"/>
  <c r="K8" i="6"/>
  <c r="K27" i="6"/>
  <c r="K49" i="1"/>
  <c r="K59" i="1" s="1"/>
  <c r="L49" i="10"/>
  <c r="L59" i="10" s="1"/>
  <c r="L27" i="13"/>
  <c r="L10" i="13"/>
  <c r="L20" i="13"/>
  <c r="K72" i="10"/>
  <c r="J9" i="6"/>
  <c r="J19" i="6" s="1"/>
  <c r="I71" i="1"/>
  <c r="L6" i="13"/>
  <c r="K68" i="10"/>
  <c r="K8" i="13"/>
  <c r="J70" i="10"/>
  <c r="J51" i="10"/>
  <c r="J61" i="10" s="1"/>
  <c r="J29" i="13"/>
  <c r="J19" i="13"/>
  <c r="K52" i="10"/>
  <c r="K62" i="10" s="1"/>
  <c r="K30" i="13"/>
  <c r="L10" i="6"/>
  <c r="K72" i="1"/>
  <c r="J50" i="10"/>
  <c r="J28" i="13"/>
  <c r="L17" i="13"/>
  <c r="K48" i="10"/>
  <c r="K26" i="13"/>
  <c r="K30" i="6"/>
  <c r="K52" i="1"/>
  <c r="K62" i="1" s="1"/>
  <c r="K50" i="10" l="1"/>
  <c r="K60" i="10" s="1"/>
  <c r="K28" i="13"/>
  <c r="J51" i="1"/>
  <c r="J61" i="1" s="1"/>
  <c r="J29" i="6"/>
  <c r="M7" i="6"/>
  <c r="M17" i="6" s="1"/>
  <c r="L69" i="1"/>
  <c r="K50" i="1"/>
  <c r="K60" i="1" s="1"/>
  <c r="K28" i="6"/>
  <c r="M10" i="13"/>
  <c r="L72" i="10"/>
  <c r="K18" i="6"/>
  <c r="I26" i="6"/>
  <c r="I48" i="1"/>
  <c r="L52" i="10"/>
  <c r="L62" i="10" s="1"/>
  <c r="L30" i="13"/>
  <c r="I16" i="6"/>
  <c r="L69" i="10"/>
  <c r="M7" i="13"/>
  <c r="L48" i="10"/>
  <c r="L26" i="13"/>
  <c r="K9" i="6"/>
  <c r="J71" i="1"/>
  <c r="J60" i="10"/>
  <c r="L52" i="1"/>
  <c r="L62" i="1" s="1"/>
  <c r="L30" i="6"/>
  <c r="K18" i="13"/>
  <c r="L16" i="13"/>
  <c r="L49" i="1"/>
  <c r="L59" i="1" s="1"/>
  <c r="L27" i="6"/>
  <c r="J71" i="10"/>
  <c r="K9" i="13"/>
  <c r="K58" i="10"/>
  <c r="L20" i="6"/>
  <c r="M17" i="13" l="1"/>
  <c r="M69" i="10"/>
  <c r="N7" i="13"/>
  <c r="M69" i="1"/>
  <c r="N7" i="6"/>
  <c r="M52" i="10"/>
  <c r="M62" i="10" s="1"/>
  <c r="M30" i="13"/>
  <c r="M20" i="13"/>
  <c r="M10" i="6"/>
  <c r="L72" i="1"/>
  <c r="K29" i="6"/>
  <c r="K51" i="1"/>
  <c r="K61" i="1" s="1"/>
  <c r="M49" i="10"/>
  <c r="M59" i="10" s="1"/>
  <c r="M27" i="13"/>
  <c r="K19" i="6"/>
  <c r="J6" i="6"/>
  <c r="I68" i="1"/>
  <c r="I58" i="1"/>
  <c r="L58" i="10"/>
  <c r="L68" i="10"/>
  <c r="M6" i="13"/>
  <c r="L8" i="13"/>
  <c r="K70" i="10"/>
  <c r="K51" i="10"/>
  <c r="K29" i="13"/>
  <c r="K19" i="13"/>
  <c r="K70" i="1"/>
  <c r="L8" i="6"/>
  <c r="L18" i="6"/>
  <c r="M49" i="1"/>
  <c r="M59" i="1" s="1"/>
  <c r="M27" i="6"/>
  <c r="L18" i="13" l="1"/>
  <c r="L70" i="10"/>
  <c r="M8" i="13"/>
  <c r="M48" i="10"/>
  <c r="M26" i="13"/>
  <c r="N27" i="6"/>
  <c r="N49" i="1"/>
  <c r="O7" i="6"/>
  <c r="O27" i="6" s="1"/>
  <c r="N17" i="6"/>
  <c r="M16" i="13"/>
  <c r="K71" i="10"/>
  <c r="L9" i="13"/>
  <c r="K61" i="10"/>
  <c r="M52" i="1"/>
  <c r="M62" i="1" s="1"/>
  <c r="M30" i="6"/>
  <c r="N49" i="10"/>
  <c r="N27" i="13"/>
  <c r="O7" i="13"/>
  <c r="O27" i="13" s="1"/>
  <c r="J48" i="1"/>
  <c r="J26" i="6"/>
  <c r="J16" i="6"/>
  <c r="M20" i="6"/>
  <c r="N17" i="13"/>
  <c r="L70" i="1"/>
  <c r="M8" i="6"/>
  <c r="L50" i="10"/>
  <c r="L28" i="13"/>
  <c r="L28" i="6"/>
  <c r="L50" i="1"/>
  <c r="L60" i="1" s="1"/>
  <c r="L9" i="6"/>
  <c r="L19" i="6"/>
  <c r="K71" i="1"/>
  <c r="M72" i="10"/>
  <c r="N10" i="13"/>
  <c r="N20" i="13" l="1"/>
  <c r="M58" i="10"/>
  <c r="L60" i="10"/>
  <c r="L51" i="10"/>
  <c r="L61" i="10" s="1"/>
  <c r="L29" i="13"/>
  <c r="N72" i="10"/>
  <c r="O72" i="10" s="1"/>
  <c r="O20" i="13"/>
  <c r="M50" i="10"/>
  <c r="M60" i="10" s="1"/>
  <c r="M28" i="13"/>
  <c r="M50" i="1"/>
  <c r="M60" i="1" s="1"/>
  <c r="M28" i="6"/>
  <c r="N59" i="10"/>
  <c r="O49" i="10"/>
  <c r="O59" i="10" s="1"/>
  <c r="L19" i="13"/>
  <c r="N59" i="1"/>
  <c r="O49" i="1"/>
  <c r="O59" i="1" s="1"/>
  <c r="M18" i="6"/>
  <c r="M18" i="13"/>
  <c r="L71" i="1"/>
  <c r="M9" i="6"/>
  <c r="M68" i="10"/>
  <c r="N6" i="13"/>
  <c r="M72" i="1"/>
  <c r="N10" i="6"/>
  <c r="K6" i="6"/>
  <c r="J68" i="1"/>
  <c r="O17" i="6"/>
  <c r="N69" i="1"/>
  <c r="O69" i="1" s="1"/>
  <c r="N69" i="10"/>
  <c r="O69" i="10" s="1"/>
  <c r="O17" i="13"/>
  <c r="L29" i="6"/>
  <c r="L51" i="1"/>
  <c r="L61" i="1" s="1"/>
  <c r="N52" i="10"/>
  <c r="N30" i="13"/>
  <c r="O10" i="13"/>
  <c r="O30" i="13" s="1"/>
  <c r="J58" i="1"/>
  <c r="N16" i="13" l="1"/>
  <c r="N48" i="10"/>
  <c r="N26" i="13"/>
  <c r="O6" i="13"/>
  <c r="O26" i="13" s="1"/>
  <c r="N68" i="10"/>
  <c r="O16" i="13"/>
  <c r="K26" i="6"/>
  <c r="K48" i="1"/>
  <c r="K16" i="6"/>
  <c r="M29" i="6"/>
  <c r="M51" i="1"/>
  <c r="M61" i="1" s="1"/>
  <c r="N8" i="6"/>
  <c r="M70" i="1"/>
  <c r="N18" i="6"/>
  <c r="N52" i="1"/>
  <c r="N30" i="6"/>
  <c r="O10" i="6"/>
  <c r="O30" i="6" s="1"/>
  <c r="M19" i="6"/>
  <c r="P7" i="13"/>
  <c r="N20" i="6"/>
  <c r="P10" i="13"/>
  <c r="P20" i="13"/>
  <c r="N62" i="10"/>
  <c r="O52" i="10"/>
  <c r="O62" i="10" s="1"/>
  <c r="N8" i="13"/>
  <c r="M70" i="10"/>
  <c r="L71" i="10"/>
  <c r="M9" i="13"/>
  <c r="P7" i="6"/>
  <c r="P17" i="6" s="1"/>
  <c r="M19" i="13" l="1"/>
  <c r="N18" i="13"/>
  <c r="P17" i="13"/>
  <c r="P49" i="10"/>
  <c r="P27" i="13"/>
  <c r="N70" i="1"/>
  <c r="O70" i="1" s="1"/>
  <c r="O18" i="6"/>
  <c r="K58" i="1"/>
  <c r="N28" i="6"/>
  <c r="N50" i="1"/>
  <c r="O8" i="6"/>
  <c r="O28" i="6" s="1"/>
  <c r="P6" i="13"/>
  <c r="P16" i="13"/>
  <c r="N58" i="10"/>
  <c r="O48" i="10"/>
  <c r="O58" i="10" s="1"/>
  <c r="M71" i="1"/>
  <c r="N9" i="6"/>
  <c r="N19" i="6" s="1"/>
  <c r="Q7" i="6"/>
  <c r="P69" i="1"/>
  <c r="Q10" i="13"/>
  <c r="Q20" i="13"/>
  <c r="P72" i="10"/>
  <c r="O68" i="10"/>
  <c r="N70" i="10"/>
  <c r="O70" i="10" s="1"/>
  <c r="O18" i="13"/>
  <c r="P30" i="13"/>
  <c r="P52" i="10"/>
  <c r="N62" i="1"/>
  <c r="O52" i="1"/>
  <c r="O62" i="1" s="1"/>
  <c r="L6" i="6"/>
  <c r="K68" i="1"/>
  <c r="L16" i="6"/>
  <c r="N9" i="13"/>
  <c r="M71" i="10"/>
  <c r="N50" i="10"/>
  <c r="N28" i="13"/>
  <c r="O8" i="13"/>
  <c r="O28" i="13" s="1"/>
  <c r="O20" i="6"/>
  <c r="N72" i="1"/>
  <c r="O72" i="1" s="1"/>
  <c r="P69" i="10"/>
  <c r="Q7" i="13"/>
  <c r="P49" i="1"/>
  <c r="P27" i="6"/>
  <c r="M51" i="10"/>
  <c r="M29" i="13"/>
  <c r="Q17" i="13" l="1"/>
  <c r="N29" i="6"/>
  <c r="N51" i="1"/>
  <c r="O9" i="6"/>
  <c r="O29" i="6" s="1"/>
  <c r="P8" i="6"/>
  <c r="N71" i="1"/>
  <c r="O71" i="1" s="1"/>
  <c r="O19" i="6"/>
  <c r="Q6" i="13"/>
  <c r="Q16" i="13"/>
  <c r="P68" i="10"/>
  <c r="P10" i="6"/>
  <c r="P20" i="6" s="1"/>
  <c r="P48" i="10"/>
  <c r="P26" i="13"/>
  <c r="L68" i="1"/>
  <c r="M6" i="6"/>
  <c r="M16" i="6" s="1"/>
  <c r="P8" i="13"/>
  <c r="Q72" i="10"/>
  <c r="R10" i="13"/>
  <c r="M61" i="10"/>
  <c r="Q52" i="10"/>
  <c r="Q62" i="10" s="1"/>
  <c r="Q30" i="13"/>
  <c r="N60" i="1"/>
  <c r="O50" i="1"/>
  <c r="O60" i="1" s="1"/>
  <c r="P59" i="10"/>
  <c r="N60" i="10"/>
  <c r="O50" i="10"/>
  <c r="O60" i="10" s="1"/>
  <c r="L48" i="1"/>
  <c r="L26" i="6"/>
  <c r="P62" i="10"/>
  <c r="Q49" i="10"/>
  <c r="Q59" i="10" s="1"/>
  <c r="Q27" i="13"/>
  <c r="N51" i="10"/>
  <c r="N29" i="13"/>
  <c r="O9" i="13"/>
  <c r="O29" i="13" s="1"/>
  <c r="Q27" i="6"/>
  <c r="Q49" i="1"/>
  <c r="Q59" i="1" s="1"/>
  <c r="R7" i="13"/>
  <c r="Q69" i="10"/>
  <c r="P59" i="1"/>
  <c r="N19" i="13"/>
  <c r="Q17" i="6"/>
  <c r="P18" i="13" l="1"/>
  <c r="Q10" i="6"/>
  <c r="Q20" i="6"/>
  <c r="P72" i="1"/>
  <c r="Q8" i="13"/>
  <c r="P70" i="10"/>
  <c r="N6" i="6"/>
  <c r="M68" i="1"/>
  <c r="P9" i="6"/>
  <c r="P19" i="6" s="1"/>
  <c r="R52" i="10"/>
  <c r="R30" i="13"/>
  <c r="P58" i="10"/>
  <c r="R27" i="13"/>
  <c r="R49" i="10"/>
  <c r="R59" i="10" s="1"/>
  <c r="R20" i="13"/>
  <c r="P30" i="6"/>
  <c r="P52" i="1"/>
  <c r="P50" i="1"/>
  <c r="P28" i="6"/>
  <c r="N61" i="10"/>
  <c r="O51" i="10"/>
  <c r="O61" i="10" s="1"/>
  <c r="L58" i="1"/>
  <c r="P18" i="6"/>
  <c r="P28" i="13"/>
  <c r="P50" i="10"/>
  <c r="N71" i="10"/>
  <c r="O19" i="13"/>
  <c r="R6" i="13"/>
  <c r="Q68" i="10"/>
  <c r="N61" i="1"/>
  <c r="O51" i="1"/>
  <c r="O61" i="1" s="1"/>
  <c r="Q69" i="1"/>
  <c r="R7" i="6"/>
  <c r="R17" i="13"/>
  <c r="M48" i="1"/>
  <c r="M26" i="6"/>
  <c r="Q26" i="13"/>
  <c r="Q48" i="10"/>
  <c r="Q18" i="13" l="1"/>
  <c r="R48" i="10"/>
  <c r="R58" i="10" s="1"/>
  <c r="R26" i="13"/>
  <c r="Q8" i="6"/>
  <c r="P70" i="1"/>
  <c r="Q18" i="6"/>
  <c r="P60" i="1"/>
  <c r="N26" i="6"/>
  <c r="N48" i="1"/>
  <c r="O6" i="6"/>
  <c r="O26" i="6" s="1"/>
  <c r="Q70" i="10"/>
  <c r="R8" i="13"/>
  <c r="P62" i="1"/>
  <c r="R62" i="10"/>
  <c r="R10" i="6"/>
  <c r="Q72" i="1"/>
  <c r="R20" i="6"/>
  <c r="R16" i="13"/>
  <c r="P71" i="1"/>
  <c r="Q9" i="6"/>
  <c r="Q19" i="6" s="1"/>
  <c r="Q30" i="6"/>
  <c r="Q52" i="1"/>
  <c r="Q62" i="1" s="1"/>
  <c r="P60" i="10"/>
  <c r="P51" i="1"/>
  <c r="P29" i="6"/>
  <c r="R27" i="6"/>
  <c r="R49" i="1"/>
  <c r="P9" i="13"/>
  <c r="P19" i="13"/>
  <c r="R17" i="6"/>
  <c r="O71" i="10"/>
  <c r="N16" i="6"/>
  <c r="Q58" i="10"/>
  <c r="M58" i="1"/>
  <c r="R69" i="10"/>
  <c r="S7" i="13"/>
  <c r="S17" i="13"/>
  <c r="R72" i="10"/>
  <c r="S10" i="13"/>
  <c r="Q50" i="10"/>
  <c r="Q60" i="10" s="1"/>
  <c r="Q28" i="13"/>
  <c r="Q71" i="1" l="1"/>
  <c r="R9" i="6"/>
  <c r="R19" i="6"/>
  <c r="S69" i="10"/>
  <c r="T7" i="13"/>
  <c r="O16" i="6"/>
  <c r="N68" i="1"/>
  <c r="R59" i="1"/>
  <c r="R68" i="10"/>
  <c r="S6" i="13"/>
  <c r="R50" i="10"/>
  <c r="R28" i="13"/>
  <c r="R8" i="6"/>
  <c r="R18" i="6"/>
  <c r="Q70" i="1"/>
  <c r="S10" i="6"/>
  <c r="S20" i="6" s="1"/>
  <c r="R72" i="1"/>
  <c r="S27" i="13"/>
  <c r="S49" i="10"/>
  <c r="Q50" i="1"/>
  <c r="Q28" i="6"/>
  <c r="R30" i="6"/>
  <c r="R52" i="1"/>
  <c r="R62" i="1" s="1"/>
  <c r="N58" i="1"/>
  <c r="O48" i="1"/>
  <c r="O58" i="1" s="1"/>
  <c r="P71" i="10"/>
  <c r="Q9" i="13"/>
  <c r="P61" i="1"/>
  <c r="S52" i="10"/>
  <c r="S30" i="13"/>
  <c r="S20" i="13"/>
  <c r="S7" i="6"/>
  <c r="R69" i="1"/>
  <c r="P29" i="13"/>
  <c r="P51" i="10"/>
  <c r="Q29" i="6"/>
  <c r="Q51" i="1"/>
  <c r="Q61" i="1" s="1"/>
  <c r="R18" i="13"/>
  <c r="T10" i="6" l="1"/>
  <c r="T20" i="6"/>
  <c r="S72" i="1"/>
  <c r="P6" i="6"/>
  <c r="S52" i="1"/>
  <c r="S30" i="6"/>
  <c r="S26" i="13"/>
  <c r="S48" i="10"/>
  <c r="T49" i="10"/>
  <c r="T59" i="10" s="1"/>
  <c r="T27" i="13"/>
  <c r="Q60" i="1"/>
  <c r="S16" i="13"/>
  <c r="T17" i="13"/>
  <c r="S8" i="6"/>
  <c r="R70" i="1"/>
  <c r="S18" i="6"/>
  <c r="P61" i="10"/>
  <c r="Q29" i="13"/>
  <c r="Q51" i="10"/>
  <c r="S59" i="10"/>
  <c r="R28" i="6"/>
  <c r="R50" i="1"/>
  <c r="R60" i="1" s="1"/>
  <c r="R70" i="10"/>
  <c r="S8" i="13"/>
  <c r="S9" i="6"/>
  <c r="S19" i="6" s="1"/>
  <c r="R71" i="1"/>
  <c r="S72" i="10"/>
  <c r="T10" i="13"/>
  <c r="S62" i="10"/>
  <c r="Q19" i="13"/>
  <c r="R51" i="1"/>
  <c r="R61" i="1" s="1"/>
  <c r="R29" i="6"/>
  <c r="S49" i="1"/>
  <c r="S27" i="6"/>
  <c r="S17" i="6"/>
  <c r="R60" i="10"/>
  <c r="O68" i="1"/>
  <c r="S29" i="6" l="1"/>
  <c r="S51" i="1"/>
  <c r="S61" i="1" s="1"/>
  <c r="U7" i="13"/>
  <c r="U17" i="13"/>
  <c r="T69" i="10"/>
  <c r="T6" i="13"/>
  <c r="S68" i="10"/>
  <c r="S58" i="10"/>
  <c r="P48" i="1"/>
  <c r="P26" i="6"/>
  <c r="S71" i="1"/>
  <c r="T9" i="6"/>
  <c r="P16" i="6"/>
  <c r="Q71" i="10"/>
  <c r="R9" i="13"/>
  <c r="T30" i="13"/>
  <c r="T52" i="10"/>
  <c r="T8" i="6"/>
  <c r="S70" i="1"/>
  <c r="T18" i="6"/>
  <c r="S62" i="1"/>
  <c r="U10" i="6"/>
  <c r="T72" i="1"/>
  <c r="U20" i="6"/>
  <c r="T7" i="6"/>
  <c r="T17" i="6" s="1"/>
  <c r="S69" i="1"/>
  <c r="T20" i="13"/>
  <c r="S28" i="13"/>
  <c r="S50" i="10"/>
  <c r="T52" i="1"/>
  <c r="T62" i="1" s="1"/>
  <c r="T30" i="6"/>
  <c r="S59" i="1"/>
  <c r="S18" i="13"/>
  <c r="Q61" i="10"/>
  <c r="S50" i="1"/>
  <c r="S60" i="1" s="1"/>
  <c r="S28" i="6"/>
  <c r="T69" i="1" l="1"/>
  <c r="U7" i="6"/>
  <c r="U8" i="6"/>
  <c r="T70" i="1"/>
  <c r="T62" i="10"/>
  <c r="Q6" i="6"/>
  <c r="P68" i="1"/>
  <c r="P58" i="1"/>
  <c r="T48" i="10"/>
  <c r="T26" i="13"/>
  <c r="V7" i="13"/>
  <c r="U69" i="10"/>
  <c r="T16" i="13"/>
  <c r="U49" i="10"/>
  <c r="U27" i="13"/>
  <c r="V10" i="6"/>
  <c r="V20" i="6" s="1"/>
  <c r="U72" i="1"/>
  <c r="T50" i="1"/>
  <c r="T60" i="1" s="1"/>
  <c r="T28" i="6"/>
  <c r="T51" i="1"/>
  <c r="T29" i="6"/>
  <c r="S60" i="10"/>
  <c r="R51" i="10"/>
  <c r="R29" i="13"/>
  <c r="U52" i="1"/>
  <c r="U62" i="1" s="1"/>
  <c r="U30" i="6"/>
  <c r="R19" i="13"/>
  <c r="T19" i="6"/>
  <c r="T72" i="10"/>
  <c r="U10" i="13"/>
  <c r="S70" i="10"/>
  <c r="T8" i="13"/>
  <c r="T18" i="13"/>
  <c r="T49" i="1"/>
  <c r="T27" i="6"/>
  <c r="U20" i="13" l="1"/>
  <c r="V10" i="13"/>
  <c r="U72" i="10"/>
  <c r="V49" i="10"/>
  <c r="V59" i="10" s="1"/>
  <c r="V27" i="13"/>
  <c r="U50" i="1"/>
  <c r="U60" i="1" s="1"/>
  <c r="U28" i="6"/>
  <c r="V52" i="1"/>
  <c r="V62" i="1" s="1"/>
  <c r="V30" i="6"/>
  <c r="V17" i="13"/>
  <c r="U18" i="6"/>
  <c r="W10" i="6"/>
  <c r="W20" i="6"/>
  <c r="V72" i="1"/>
  <c r="T71" i="1"/>
  <c r="U9" i="6"/>
  <c r="Q26" i="6"/>
  <c r="Q48" i="1"/>
  <c r="U49" i="1"/>
  <c r="U59" i="1" s="1"/>
  <c r="U27" i="6"/>
  <c r="T59" i="1"/>
  <c r="U8" i="13"/>
  <c r="T70" i="10"/>
  <c r="R71" i="10"/>
  <c r="S9" i="13"/>
  <c r="R61" i="10"/>
  <c r="U59" i="10"/>
  <c r="Q16" i="6"/>
  <c r="T61" i="1"/>
  <c r="T68" i="10"/>
  <c r="U6" i="13"/>
  <c r="T58" i="10"/>
  <c r="U17" i="6"/>
  <c r="T50" i="10"/>
  <c r="T28" i="13"/>
  <c r="U30" i="13"/>
  <c r="U52" i="10"/>
  <c r="V20" i="13" l="1"/>
  <c r="W10" i="13"/>
  <c r="V72" i="10"/>
  <c r="V52" i="10"/>
  <c r="V62" i="10" s="1"/>
  <c r="V30" i="13"/>
  <c r="U50" i="10"/>
  <c r="U60" i="10" s="1"/>
  <c r="U28" i="13"/>
  <c r="Q58" i="1"/>
  <c r="X10" i="6"/>
  <c r="X20" i="6" s="1"/>
  <c r="W72" i="1"/>
  <c r="U48" i="10"/>
  <c r="U26" i="13"/>
  <c r="U18" i="13"/>
  <c r="W52" i="1"/>
  <c r="W62" i="1" s="1"/>
  <c r="W30" i="6"/>
  <c r="V7" i="6"/>
  <c r="V17" i="6" s="1"/>
  <c r="U69" i="1"/>
  <c r="U29" i="6"/>
  <c r="U51" i="1"/>
  <c r="U62" i="10"/>
  <c r="S29" i="13"/>
  <c r="S51" i="10"/>
  <c r="V8" i="6"/>
  <c r="V18" i="6"/>
  <c r="U70" i="1"/>
  <c r="T60" i="10"/>
  <c r="U16" i="13"/>
  <c r="R6" i="6"/>
  <c r="R16" i="6" s="1"/>
  <c r="Q68" i="1"/>
  <c r="S19" i="13"/>
  <c r="U19" i="6"/>
  <c r="V69" i="10"/>
  <c r="W7" i="13"/>
  <c r="R68" i="1" l="1"/>
  <c r="S6" i="6"/>
  <c r="V6" i="13"/>
  <c r="U68" i="10"/>
  <c r="V49" i="1"/>
  <c r="V59" i="1" s="1"/>
  <c r="V27" i="6"/>
  <c r="Y10" i="6"/>
  <c r="Y20" i="6" s="1"/>
  <c r="X72" i="1"/>
  <c r="W49" i="10"/>
  <c r="W59" i="10" s="1"/>
  <c r="W27" i="13"/>
  <c r="W17" i="13"/>
  <c r="U71" i="1"/>
  <c r="V9" i="6"/>
  <c r="S61" i="10"/>
  <c r="X30" i="6"/>
  <c r="X52" i="1"/>
  <c r="X62" i="1" s="1"/>
  <c r="S71" i="10"/>
  <c r="T9" i="13"/>
  <c r="U58" i="10"/>
  <c r="U61" i="1"/>
  <c r="V8" i="13"/>
  <c r="U70" i="10"/>
  <c r="W8" i="6"/>
  <c r="V70" i="1"/>
  <c r="R26" i="6"/>
  <c r="R48" i="1"/>
  <c r="V50" i="1"/>
  <c r="V60" i="1" s="1"/>
  <c r="V28" i="6"/>
  <c r="W30" i="13"/>
  <c r="W52" i="10"/>
  <c r="W62" i="10" s="1"/>
  <c r="V69" i="1"/>
  <c r="W7" i="6"/>
  <c r="W20" i="13"/>
  <c r="W72" i="10" l="1"/>
  <c r="X10" i="13"/>
  <c r="T29" i="13"/>
  <c r="T51" i="10"/>
  <c r="Y72" i="1"/>
  <c r="Z10" i="6"/>
  <c r="Z20" i="6" s="1"/>
  <c r="W49" i="1"/>
  <c r="W59" i="1" s="1"/>
  <c r="W27" i="6"/>
  <c r="W50" i="1"/>
  <c r="W60" i="1" s="1"/>
  <c r="W28" i="6"/>
  <c r="W17" i="6"/>
  <c r="R58" i="1"/>
  <c r="W18" i="6"/>
  <c r="T19" i="13"/>
  <c r="Y52" i="1"/>
  <c r="Y62" i="1" s="1"/>
  <c r="Y30" i="6"/>
  <c r="V48" i="10"/>
  <c r="V26" i="13"/>
  <c r="V50" i="10"/>
  <c r="V28" i="13"/>
  <c r="V51" i="1"/>
  <c r="V61" i="1" s="1"/>
  <c r="V29" i="6"/>
  <c r="V16" i="13"/>
  <c r="V18" i="13"/>
  <c r="V19" i="6"/>
  <c r="S48" i="1"/>
  <c r="S26" i="6"/>
  <c r="X7" i="13"/>
  <c r="X17" i="13"/>
  <c r="W69" i="10"/>
  <c r="S16" i="6"/>
  <c r="AA10" i="6" l="1"/>
  <c r="AA20" i="6"/>
  <c r="Z72" i="1"/>
  <c r="X49" i="10"/>
  <c r="X59" i="10" s="1"/>
  <c r="X27" i="13"/>
  <c r="S68" i="1"/>
  <c r="T6" i="6"/>
  <c r="T16" i="6" s="1"/>
  <c r="W9" i="6"/>
  <c r="W19" i="6" s="1"/>
  <c r="V71" i="1"/>
  <c r="V60" i="10"/>
  <c r="T61" i="10"/>
  <c r="W70" i="1"/>
  <c r="X8" i="6"/>
  <c r="Z52" i="1"/>
  <c r="Z62" i="1" s="1"/>
  <c r="Z30" i="6"/>
  <c r="W8" i="13"/>
  <c r="V70" i="10"/>
  <c r="T71" i="10"/>
  <c r="U9" i="13"/>
  <c r="X52" i="10"/>
  <c r="X62" i="10" s="1"/>
  <c r="X30" i="13"/>
  <c r="W6" i="13"/>
  <c r="V68" i="10"/>
  <c r="W69" i="1"/>
  <c r="X7" i="6"/>
  <c r="X17" i="6" s="1"/>
  <c r="Y7" i="13"/>
  <c r="X69" i="10"/>
  <c r="S58" i="1"/>
  <c r="V58" i="10"/>
  <c r="X20" i="13"/>
  <c r="Y17" i="13" l="1"/>
  <c r="W16" i="13"/>
  <c r="U19" i="13"/>
  <c r="W18" i="13"/>
  <c r="W70" i="10"/>
  <c r="X8" i="13"/>
  <c r="Z7" i="13"/>
  <c r="Y69" i="10"/>
  <c r="U6" i="6"/>
  <c r="T68" i="1"/>
  <c r="X6" i="13"/>
  <c r="W68" i="10"/>
  <c r="U29" i="13"/>
  <c r="U51" i="10"/>
  <c r="X50" i="1"/>
  <c r="X60" i="1" s="1"/>
  <c r="X28" i="6"/>
  <c r="X69" i="1"/>
  <c r="Y7" i="6"/>
  <c r="U71" i="10"/>
  <c r="V9" i="13"/>
  <c r="W28" i="13"/>
  <c r="W50" i="10"/>
  <c r="W60" i="10" s="1"/>
  <c r="X9" i="6"/>
  <c r="W71" i="1"/>
  <c r="X19" i="6"/>
  <c r="X18" i="6"/>
  <c r="W51" i="1"/>
  <c r="W61" i="1" s="1"/>
  <c r="W29" i="6"/>
  <c r="Y49" i="10"/>
  <c r="Y59" i="10" s="1"/>
  <c r="Y27" i="13"/>
  <c r="T48" i="1"/>
  <c r="T26" i="6"/>
  <c r="W48" i="10"/>
  <c r="W26" i="13"/>
  <c r="X72" i="10"/>
  <c r="Y10" i="13"/>
  <c r="AA72" i="1"/>
  <c r="AZ20" i="6"/>
  <c r="AB10" i="6"/>
  <c r="AB20" i="6" s="1"/>
  <c r="X27" i="6"/>
  <c r="X49" i="1"/>
  <c r="X59" i="1" s="1"/>
  <c r="AA30" i="6"/>
  <c r="AA52" i="1"/>
  <c r="AZ10" i="6"/>
  <c r="AZ30" i="6" s="1"/>
  <c r="V19" i="13" l="1"/>
  <c r="AC10" i="6"/>
  <c r="AB72" i="1"/>
  <c r="AC20" i="6"/>
  <c r="W58" i="10"/>
  <c r="U61" i="10"/>
  <c r="X48" i="10"/>
  <c r="X26" i="13"/>
  <c r="T58" i="1"/>
  <c r="Y8" i="6"/>
  <c r="X70" i="1"/>
  <c r="Y18" i="6"/>
  <c r="X51" i="1"/>
  <c r="X61" i="1" s="1"/>
  <c r="X29" i="6"/>
  <c r="X16" i="13"/>
  <c r="Z49" i="10"/>
  <c r="Z59" i="10" s="1"/>
  <c r="Z27" i="13"/>
  <c r="AZ72" i="1"/>
  <c r="Z17" i="13"/>
  <c r="AB30" i="6"/>
  <c r="AB52" i="1"/>
  <c r="X71" i="1"/>
  <c r="Y9" i="6"/>
  <c r="AA62" i="1"/>
  <c r="AZ52" i="1"/>
  <c r="AZ62" i="1" s="1"/>
  <c r="Y30" i="13"/>
  <c r="Y52" i="10"/>
  <c r="Y62" i="10" s="1"/>
  <c r="W9" i="13"/>
  <c r="W19" i="13"/>
  <c r="V71" i="10"/>
  <c r="Y49" i="1"/>
  <c r="Y59" i="1" s="1"/>
  <c r="Y27" i="6"/>
  <c r="Y20" i="13"/>
  <c r="V51" i="10"/>
  <c r="V29" i="13"/>
  <c r="X28" i="13"/>
  <c r="X50" i="10"/>
  <c r="X60" i="10" s="1"/>
  <c r="Y17" i="6"/>
  <c r="U26" i="6"/>
  <c r="U48" i="1"/>
  <c r="U16" i="6"/>
  <c r="X18" i="13"/>
  <c r="U68" i="1" l="1"/>
  <c r="V6" i="6"/>
  <c r="V16" i="6"/>
  <c r="X9" i="13"/>
  <c r="W71" i="10"/>
  <c r="AA7" i="13"/>
  <c r="Z69" i="10"/>
  <c r="X58" i="10"/>
  <c r="W51" i="10"/>
  <c r="W29" i="13"/>
  <c r="Y29" i="6"/>
  <c r="Y51" i="1"/>
  <c r="Y61" i="1" s="1"/>
  <c r="X68" i="10"/>
  <c r="Y6" i="13"/>
  <c r="Y16" i="13"/>
  <c r="Y70" i="1"/>
  <c r="Z8" i="6"/>
  <c r="Z18" i="6" s="1"/>
  <c r="AD10" i="6"/>
  <c r="AD20" i="6" s="1"/>
  <c r="AC72" i="1"/>
  <c r="Y19" i="6"/>
  <c r="Y50" i="1"/>
  <c r="Y60" i="1" s="1"/>
  <c r="Y28" i="6"/>
  <c r="AC52" i="1"/>
  <c r="AC62" i="1" s="1"/>
  <c r="AC30" i="6"/>
  <c r="U58" i="1"/>
  <c r="Z7" i="6"/>
  <c r="Y69" i="1"/>
  <c r="Y72" i="10"/>
  <c r="Z10" i="13"/>
  <c r="Y8" i="13"/>
  <c r="Y18" i="13"/>
  <c r="X70" i="10"/>
  <c r="V61" i="10"/>
  <c r="AB62" i="1"/>
  <c r="X19" i="13" l="1"/>
  <c r="Z70" i="1"/>
  <c r="AA8" i="6"/>
  <c r="X71" i="10"/>
  <c r="Y9" i="13"/>
  <c r="AE10" i="6"/>
  <c r="AE20" i="6" s="1"/>
  <c r="AD72" i="1"/>
  <c r="Y28" i="13"/>
  <c r="Y50" i="10"/>
  <c r="Y60" i="10" s="1"/>
  <c r="AA49" i="10"/>
  <c r="AA27" i="13"/>
  <c r="AZ7" i="13"/>
  <c r="AZ27" i="13" s="1"/>
  <c r="Z52" i="10"/>
  <c r="Z62" i="10" s="1"/>
  <c r="Z30" i="13"/>
  <c r="W6" i="6"/>
  <c r="W16" i="6" s="1"/>
  <c r="V68" i="1"/>
  <c r="Z9" i="6"/>
  <c r="Z19" i="6" s="1"/>
  <c r="Y71" i="1"/>
  <c r="Z50" i="1"/>
  <c r="Z60" i="1" s="1"/>
  <c r="Z28" i="6"/>
  <c r="V48" i="1"/>
  <c r="V26" i="6"/>
  <c r="Z20" i="13"/>
  <c r="Z6" i="13"/>
  <c r="Y68" i="10"/>
  <c r="X51" i="10"/>
  <c r="X29" i="13"/>
  <c r="Y48" i="10"/>
  <c r="Y26" i="13"/>
  <c r="W61" i="10"/>
  <c r="Y70" i="10"/>
  <c r="Z8" i="13"/>
  <c r="Z49" i="1"/>
  <c r="Z59" i="1" s="1"/>
  <c r="Z27" i="6"/>
  <c r="AD52" i="1"/>
  <c r="AD62" i="1" s="1"/>
  <c r="AD30" i="6"/>
  <c r="Z17" i="6"/>
  <c r="AA17" i="13"/>
  <c r="X6" i="6" l="1"/>
  <c r="W68" i="1"/>
  <c r="AA69" i="10"/>
  <c r="AB7" i="13"/>
  <c r="AZ17" i="13"/>
  <c r="AA10" i="13"/>
  <c r="Z72" i="10"/>
  <c r="V58" i="1"/>
  <c r="AA9" i="6"/>
  <c r="Z71" i="1"/>
  <c r="AA19" i="6"/>
  <c r="AA59" i="10"/>
  <c r="AZ49" i="10"/>
  <c r="AZ59" i="10" s="1"/>
  <c r="Y51" i="10"/>
  <c r="Y61" i="10" s="1"/>
  <c r="Y29" i="13"/>
  <c r="X61" i="10"/>
  <c r="Z51" i="1"/>
  <c r="Z61" i="1" s="1"/>
  <c r="Z29" i="6"/>
  <c r="Y19" i="13"/>
  <c r="Z69" i="1"/>
  <c r="AA7" i="6"/>
  <c r="Z50" i="10"/>
  <c r="Z60" i="10" s="1"/>
  <c r="Z28" i="13"/>
  <c r="Z48" i="10"/>
  <c r="Z26" i="13"/>
  <c r="AA28" i="6"/>
  <c r="AA50" i="1"/>
  <c r="AZ8" i="6"/>
  <c r="AZ28" i="6" s="1"/>
  <c r="Z18" i="13"/>
  <c r="Y58" i="10"/>
  <c r="Z16" i="13"/>
  <c r="AE72" i="1"/>
  <c r="AF10" i="6"/>
  <c r="AF20" i="6"/>
  <c r="AA18" i="6"/>
  <c r="W48" i="1"/>
  <c r="W26" i="6"/>
  <c r="AE52" i="1"/>
  <c r="AE30" i="6"/>
  <c r="AB17" i="13" l="1"/>
  <c r="AB69" i="10"/>
  <c r="AC7" i="13"/>
  <c r="AA6" i="13"/>
  <c r="Z68" i="10"/>
  <c r="W58" i="1"/>
  <c r="AA49" i="1"/>
  <c r="AA27" i="6"/>
  <c r="AZ7" i="6"/>
  <c r="AZ27" i="6" s="1"/>
  <c r="AA52" i="10"/>
  <c r="AA30" i="13"/>
  <c r="AZ10" i="13"/>
  <c r="AZ30" i="13" s="1"/>
  <c r="AZ69" i="10"/>
  <c r="AB8" i="6"/>
  <c r="AA70" i="1"/>
  <c r="AZ18" i="6"/>
  <c r="Z70" i="10"/>
  <c r="AA8" i="13"/>
  <c r="AA20" i="13"/>
  <c r="AB27" i="13"/>
  <c r="AB49" i="10"/>
  <c r="AE62" i="1"/>
  <c r="AF72" i="1"/>
  <c r="AG10" i="6"/>
  <c r="AG20" i="6" s="1"/>
  <c r="AA17" i="6"/>
  <c r="AA71" i="1"/>
  <c r="AZ19" i="6"/>
  <c r="AB9" i="6"/>
  <c r="AF30" i="6"/>
  <c r="AF52" i="1"/>
  <c r="AF62" i="1" s="1"/>
  <c r="Y71" i="10"/>
  <c r="Z9" i="13"/>
  <c r="AA60" i="1"/>
  <c r="AZ50" i="1"/>
  <c r="AZ60" i="1" s="1"/>
  <c r="Z58" i="10"/>
  <c r="AA51" i="1"/>
  <c r="AA29" i="6"/>
  <c r="AZ9" i="6"/>
  <c r="AZ29" i="6" s="1"/>
  <c r="X26" i="6"/>
  <c r="X48" i="1"/>
  <c r="X16" i="6"/>
  <c r="AH10" i="6" l="1"/>
  <c r="AG72" i="1"/>
  <c r="AH20" i="6"/>
  <c r="AA69" i="1"/>
  <c r="AB7" i="6"/>
  <c r="AB17" i="6" s="1"/>
  <c r="AZ17" i="6"/>
  <c r="AA26" i="13"/>
  <c r="AA48" i="10"/>
  <c r="AZ6" i="13"/>
  <c r="AZ26" i="13" s="1"/>
  <c r="AA16" i="13"/>
  <c r="AA50" i="10"/>
  <c r="AA28" i="13"/>
  <c r="AZ8" i="13"/>
  <c r="AZ28" i="13" s="1"/>
  <c r="AA18" i="13"/>
  <c r="AA59" i="1"/>
  <c r="AZ49" i="1"/>
  <c r="AZ59" i="1" s="1"/>
  <c r="Z29" i="13"/>
  <c r="Z51" i="10"/>
  <c r="AA62" i="10"/>
  <c r="AZ52" i="10"/>
  <c r="AZ62" i="10" s="1"/>
  <c r="Y6" i="6"/>
  <c r="X68" i="1"/>
  <c r="AZ20" i="13"/>
  <c r="AA72" i="10"/>
  <c r="AB10" i="13"/>
  <c r="Z19" i="13"/>
  <c r="AB29" i="6"/>
  <c r="AB51" i="1"/>
  <c r="AZ70" i="1"/>
  <c r="AA61" i="1"/>
  <c r="AZ51" i="1"/>
  <c r="AZ61" i="1" s="1"/>
  <c r="AB19" i="6"/>
  <c r="AB50" i="1"/>
  <c r="AB28" i="6"/>
  <c r="AC49" i="10"/>
  <c r="AC59" i="10" s="1"/>
  <c r="AC27" i="13"/>
  <c r="X58" i="1"/>
  <c r="AG30" i="6"/>
  <c r="AG52" i="1"/>
  <c r="AB18" i="6"/>
  <c r="AC17" i="13"/>
  <c r="AZ71" i="1"/>
  <c r="AB59" i="10"/>
  <c r="AC9" i="6" l="1"/>
  <c r="AC19" i="6" s="1"/>
  <c r="AB71" i="1"/>
  <c r="AB52" i="10"/>
  <c r="AB30" i="13"/>
  <c r="AA60" i="10"/>
  <c r="AZ50" i="10"/>
  <c r="AZ60" i="10" s="1"/>
  <c r="AZ72" i="10"/>
  <c r="AZ16" i="13"/>
  <c r="AB6" i="13"/>
  <c r="AA68" i="10"/>
  <c r="AB69" i="1"/>
  <c r="AC7" i="6"/>
  <c r="AC17" i="6" s="1"/>
  <c r="AB20" i="13"/>
  <c r="AB49" i="1"/>
  <c r="AB27" i="6"/>
  <c r="Y48" i="1"/>
  <c r="Y26" i="6"/>
  <c r="AG62" i="1"/>
  <c r="AZ69" i="1"/>
  <c r="AC69" i="10"/>
  <c r="AD7" i="13"/>
  <c r="AB61" i="1"/>
  <c r="AH72" i="1"/>
  <c r="AI10" i="6"/>
  <c r="AB70" i="1"/>
  <c r="AC8" i="6"/>
  <c r="Y16" i="6"/>
  <c r="AA70" i="10"/>
  <c r="AB8" i="13"/>
  <c r="AZ18" i="13"/>
  <c r="AB60" i="1"/>
  <c r="Z71" i="10"/>
  <c r="AA9" i="13"/>
  <c r="Z61" i="10"/>
  <c r="AA58" i="10"/>
  <c r="AZ48" i="10"/>
  <c r="AZ58" i="10" s="1"/>
  <c r="AH52" i="1"/>
  <c r="AH62" i="1" s="1"/>
  <c r="AH30" i="6"/>
  <c r="AA19" i="13" l="1"/>
  <c r="AB18" i="13"/>
  <c r="AB70" i="10"/>
  <c r="AC8" i="13"/>
  <c r="AD9" i="6"/>
  <c r="AC71" i="1"/>
  <c r="AD19" i="6"/>
  <c r="AI30" i="6"/>
  <c r="AI52" i="1"/>
  <c r="AI62" i="1" s="1"/>
  <c r="AB72" i="10"/>
  <c r="AC10" i="13"/>
  <c r="Y58" i="1"/>
  <c r="AB26" i="13"/>
  <c r="AB48" i="10"/>
  <c r="AD49" i="10"/>
  <c r="AD27" i="13"/>
  <c r="AZ70" i="10"/>
  <c r="AB16" i="13"/>
  <c r="AD7" i="6"/>
  <c r="AD17" i="6" s="1"/>
  <c r="AC69" i="1"/>
  <c r="AC51" i="1"/>
  <c r="AC29" i="6"/>
  <c r="Y68" i="1"/>
  <c r="Z6" i="6"/>
  <c r="Z16" i="6" s="1"/>
  <c r="AB9" i="13"/>
  <c r="AZ19" i="13"/>
  <c r="AA71" i="10"/>
  <c r="AI20" i="6"/>
  <c r="AZ68" i="10"/>
  <c r="AC50" i="1"/>
  <c r="AC28" i="6"/>
  <c r="AC49" i="1"/>
  <c r="AC59" i="1" s="1"/>
  <c r="AC27" i="6"/>
  <c r="AB62" i="10"/>
  <c r="AB28" i="13"/>
  <c r="AB50" i="10"/>
  <c r="AA51" i="10"/>
  <c r="AA29" i="13"/>
  <c r="AZ9" i="13"/>
  <c r="AZ29" i="13" s="1"/>
  <c r="AC18" i="6"/>
  <c r="AD17" i="13"/>
  <c r="AB59" i="1"/>
  <c r="AB19" i="13" l="1"/>
  <c r="AD69" i="1"/>
  <c r="AE7" i="6"/>
  <c r="AE17" i="6" s="1"/>
  <c r="AE9" i="6"/>
  <c r="AE19" i="6" s="1"/>
  <c r="AD71" i="1"/>
  <c r="AJ10" i="6"/>
  <c r="AJ20" i="6" s="1"/>
  <c r="AI72" i="1"/>
  <c r="AC52" i="10"/>
  <c r="AC30" i="13"/>
  <c r="AZ71" i="10"/>
  <c r="AD59" i="10"/>
  <c r="AD51" i="1"/>
  <c r="AD61" i="1" s="1"/>
  <c r="AD29" i="6"/>
  <c r="AD27" i="6"/>
  <c r="AD49" i="1"/>
  <c r="AA61" i="10"/>
  <c r="AZ51" i="10"/>
  <c r="AZ61" i="10" s="1"/>
  <c r="AC20" i="13"/>
  <c r="AB60" i="10"/>
  <c r="AB51" i="10"/>
  <c r="AB29" i="13"/>
  <c r="AB58" i="10"/>
  <c r="AC50" i="10"/>
  <c r="AC60" i="10" s="1"/>
  <c r="AC28" i="13"/>
  <c r="AB71" i="10"/>
  <c r="AC9" i="13"/>
  <c r="Z68" i="1"/>
  <c r="AA6" i="6"/>
  <c r="AA16" i="6" s="1"/>
  <c r="AC61" i="1"/>
  <c r="AC60" i="1"/>
  <c r="AE7" i="13"/>
  <c r="AD69" i="10"/>
  <c r="AE17" i="13"/>
  <c r="AD8" i="6"/>
  <c r="AD18" i="6" s="1"/>
  <c r="AC70" i="1"/>
  <c r="Z48" i="1"/>
  <c r="Z26" i="6"/>
  <c r="AC6" i="13"/>
  <c r="AB68" i="10"/>
  <c r="AC18" i="13"/>
  <c r="AC16" i="13" l="1"/>
  <c r="AC19" i="13"/>
  <c r="AD70" i="1"/>
  <c r="AE8" i="6"/>
  <c r="AE18" i="6"/>
  <c r="AZ16" i="6"/>
  <c r="AA68" i="1"/>
  <c r="AB6" i="6"/>
  <c r="AB16" i="6" s="1"/>
  <c r="AC71" i="10"/>
  <c r="AD9" i="13"/>
  <c r="AF9" i="6"/>
  <c r="AF19" i="6" s="1"/>
  <c r="AE71" i="1"/>
  <c r="AF7" i="6"/>
  <c r="AF17" i="6"/>
  <c r="AE69" i="1"/>
  <c r="AC26" i="13"/>
  <c r="AC48" i="10"/>
  <c r="AD59" i="1"/>
  <c r="AF7" i="13"/>
  <c r="AE69" i="10"/>
  <c r="AB61" i="10"/>
  <c r="AJ52" i="1"/>
  <c r="AJ62" i="1" s="1"/>
  <c r="AJ30" i="6"/>
  <c r="AC68" i="10"/>
  <c r="AD6" i="13"/>
  <c r="AD10" i="13"/>
  <c r="AC72" i="10"/>
  <c r="AC51" i="10"/>
  <c r="AC61" i="10" s="1"/>
  <c r="AC29" i="13"/>
  <c r="AJ72" i="1"/>
  <c r="AK10" i="6"/>
  <c r="AA26" i="6"/>
  <c r="AA48" i="1"/>
  <c r="AZ6" i="6"/>
  <c r="AZ26" i="6" s="1"/>
  <c r="Z58" i="1"/>
  <c r="AE27" i="13"/>
  <c r="AE49" i="10"/>
  <c r="AE27" i="6"/>
  <c r="AE49" i="1"/>
  <c r="AE59" i="1" s="1"/>
  <c r="AD50" i="1"/>
  <c r="AD28" i="6"/>
  <c r="AC62" i="10"/>
  <c r="AD8" i="13"/>
  <c r="AC70" i="10"/>
  <c r="AE51" i="1"/>
  <c r="AE29" i="6"/>
  <c r="AD20" i="13" l="1"/>
  <c r="AF17" i="13"/>
  <c r="AD19" i="13"/>
  <c r="AC6" i="6"/>
  <c r="AB68" i="1"/>
  <c r="AF69" i="1"/>
  <c r="AG7" i="6"/>
  <c r="AE59" i="10"/>
  <c r="AD16" i="13"/>
  <c r="AF71" i="1"/>
  <c r="AG9" i="6"/>
  <c r="AG19" i="6" s="1"/>
  <c r="AF49" i="1"/>
  <c r="AF59" i="1" s="1"/>
  <c r="AF27" i="6"/>
  <c r="AZ68" i="1"/>
  <c r="AD50" i="10"/>
  <c r="AD28" i="13"/>
  <c r="AD18" i="13"/>
  <c r="AF51" i="1"/>
  <c r="AF61" i="1" s="1"/>
  <c r="AF29" i="6"/>
  <c r="AA58" i="1"/>
  <c r="AZ48" i="1"/>
  <c r="AZ58" i="1" s="1"/>
  <c r="AE10" i="13"/>
  <c r="AD72" i="10"/>
  <c r="AC58" i="10"/>
  <c r="AE9" i="13"/>
  <c r="AD71" i="10"/>
  <c r="AE70" i="1"/>
  <c r="AF8" i="6"/>
  <c r="AF18" i="6" s="1"/>
  <c r="AE61" i="1"/>
  <c r="AD26" i="13"/>
  <c r="AD48" i="10"/>
  <c r="AB26" i="6"/>
  <c r="AB48" i="1"/>
  <c r="AD60" i="1"/>
  <c r="AK30" i="6"/>
  <c r="AK52" i="1"/>
  <c r="AK62" i="1" s="1"/>
  <c r="AF49" i="10"/>
  <c r="AF59" i="10" s="1"/>
  <c r="AF27" i="13"/>
  <c r="AD51" i="10"/>
  <c r="AD61" i="10" s="1"/>
  <c r="AD29" i="13"/>
  <c r="AE28" i="6"/>
  <c r="AE50" i="1"/>
  <c r="AE60" i="1" s="1"/>
  <c r="AK20" i="6"/>
  <c r="AD52" i="10"/>
  <c r="AD30" i="13"/>
  <c r="AG7" i="13"/>
  <c r="AF69" i="10"/>
  <c r="AE19" i="13" l="1"/>
  <c r="AE20" i="13"/>
  <c r="AF10" i="13"/>
  <c r="AE72" i="10"/>
  <c r="AG8" i="6"/>
  <c r="AG18" i="6"/>
  <c r="AF70" i="1"/>
  <c r="AF9" i="13"/>
  <c r="AE71" i="10"/>
  <c r="AD60" i="10"/>
  <c r="AG49" i="10"/>
  <c r="AG59" i="10" s="1"/>
  <c r="AG27" i="13"/>
  <c r="AE52" i="10"/>
  <c r="AE62" i="10" s="1"/>
  <c r="AE30" i="13"/>
  <c r="AG49" i="1"/>
  <c r="AG27" i="6"/>
  <c r="AD62" i="10"/>
  <c r="AB58" i="1"/>
  <c r="AK72" i="1"/>
  <c r="AL10" i="6"/>
  <c r="AD70" i="10"/>
  <c r="AE8" i="13"/>
  <c r="AG17" i="6"/>
  <c r="AH9" i="6"/>
  <c r="AH19" i="6"/>
  <c r="AG71" i="1"/>
  <c r="AF28" i="6"/>
  <c r="AF50" i="1"/>
  <c r="AG51" i="1"/>
  <c r="AG29" i="6"/>
  <c r="AD68" i="10"/>
  <c r="AE6" i="13"/>
  <c r="AE16" i="13"/>
  <c r="AC48" i="1"/>
  <c r="AC26" i="6"/>
  <c r="AE51" i="10"/>
  <c r="AE61" i="10" s="1"/>
  <c r="AE29" i="13"/>
  <c r="AG17" i="13"/>
  <c r="AD58" i="10"/>
  <c r="AC16" i="6"/>
  <c r="AE18" i="13" l="1"/>
  <c r="AE70" i="10"/>
  <c r="AF8" i="13"/>
  <c r="AI9" i="6"/>
  <c r="AH71" i="1"/>
  <c r="AI19" i="6"/>
  <c r="AG50" i="1"/>
  <c r="AG60" i="1" s="1"/>
  <c r="AG28" i="6"/>
  <c r="AG70" i="1"/>
  <c r="AH8" i="6"/>
  <c r="AH18" i="6" s="1"/>
  <c r="AH29" i="6"/>
  <c r="AH51" i="1"/>
  <c r="AH61" i="1" s="1"/>
  <c r="AC58" i="1"/>
  <c r="AE68" i="10"/>
  <c r="AF6" i="13"/>
  <c r="AE50" i="10"/>
  <c r="AE28" i="13"/>
  <c r="AD6" i="6"/>
  <c r="AC68" i="1"/>
  <c r="AD16" i="6"/>
  <c r="AE48" i="10"/>
  <c r="AE26" i="13"/>
  <c r="AF60" i="1"/>
  <c r="AG59" i="1"/>
  <c r="AF51" i="10"/>
  <c r="AF61" i="10" s="1"/>
  <c r="AF29" i="13"/>
  <c r="AG61" i="1"/>
  <c r="AL52" i="1"/>
  <c r="AL62" i="1" s="1"/>
  <c r="AL30" i="6"/>
  <c r="AF19" i="13"/>
  <c r="AH7" i="13"/>
  <c r="AG69" i="10"/>
  <c r="AH7" i="6"/>
  <c r="AG69" i="1"/>
  <c r="AH17" i="6"/>
  <c r="AF52" i="10"/>
  <c r="AF62" i="10" s="1"/>
  <c r="AF30" i="13"/>
  <c r="AL20" i="6"/>
  <c r="AF20" i="13"/>
  <c r="AF16" i="13" l="1"/>
  <c r="AF18" i="13"/>
  <c r="AG6" i="13"/>
  <c r="AG16" i="13"/>
  <c r="AF68" i="10"/>
  <c r="AH49" i="10"/>
  <c r="AH59" i="10" s="1"/>
  <c r="AH27" i="13"/>
  <c r="AH28" i="6"/>
  <c r="AH50" i="1"/>
  <c r="AI8" i="6"/>
  <c r="AI18" i="6" s="1"/>
  <c r="AH70" i="1"/>
  <c r="AH17" i="13"/>
  <c r="AE58" i="10"/>
  <c r="AG8" i="13"/>
  <c r="AF70" i="10"/>
  <c r="AH69" i="1"/>
  <c r="AI7" i="6"/>
  <c r="AE6" i="6"/>
  <c r="AE16" i="6" s="1"/>
  <c r="AD68" i="1"/>
  <c r="AI71" i="1"/>
  <c r="AJ9" i="6"/>
  <c r="AF50" i="10"/>
  <c r="AF60" i="10" s="1"/>
  <c r="AF28" i="13"/>
  <c r="AF26" i="13"/>
  <c r="AF48" i="10"/>
  <c r="AL72" i="1"/>
  <c r="AM10" i="6"/>
  <c r="AM20" i="6" s="1"/>
  <c r="AG10" i="13"/>
  <c r="AF72" i="10"/>
  <c r="AG9" i="13"/>
  <c r="AF71" i="10"/>
  <c r="AE60" i="10"/>
  <c r="AH49" i="1"/>
  <c r="AH27" i="6"/>
  <c r="AD48" i="1"/>
  <c r="AD26" i="6"/>
  <c r="AI51" i="1"/>
  <c r="AI29" i="6"/>
  <c r="AG19" i="13" l="1"/>
  <c r="AG20" i="13"/>
  <c r="AG72" i="10"/>
  <c r="AH10" i="13"/>
  <c r="AH9" i="13"/>
  <c r="AH19" i="13"/>
  <c r="AG71" i="10"/>
  <c r="AH69" i="10"/>
  <c r="AI7" i="13"/>
  <c r="AG30" i="13"/>
  <c r="AG52" i="10"/>
  <c r="AM72" i="1"/>
  <c r="BA20" i="6"/>
  <c r="AN10" i="6"/>
  <c r="AN20" i="6" s="1"/>
  <c r="AJ29" i="6"/>
  <c r="AJ51" i="1"/>
  <c r="AJ61" i="1" s="1"/>
  <c r="AG28" i="13"/>
  <c r="AG50" i="10"/>
  <c r="AG60" i="10" s="1"/>
  <c r="AH59" i="1"/>
  <c r="AJ8" i="6"/>
  <c r="AI70" i="1"/>
  <c r="AJ18" i="6"/>
  <c r="AM52" i="1"/>
  <c r="AM30" i="6"/>
  <c r="BA10" i="6"/>
  <c r="BA30" i="6" s="1"/>
  <c r="AJ19" i="6"/>
  <c r="AI27" i="6"/>
  <c r="AI49" i="1"/>
  <c r="AI59" i="1" s="1"/>
  <c r="AG18" i="13"/>
  <c r="AH60" i="1"/>
  <c r="AF6" i="6"/>
  <c r="AE68" i="1"/>
  <c r="AD58" i="1"/>
  <c r="AG29" i="13"/>
  <c r="AG51" i="10"/>
  <c r="AI61" i="1"/>
  <c r="AI17" i="6"/>
  <c r="AH6" i="13"/>
  <c r="AG68" i="10"/>
  <c r="AE48" i="1"/>
  <c r="AE26" i="6"/>
  <c r="AI50" i="1"/>
  <c r="AI60" i="1" s="1"/>
  <c r="AI28" i="6"/>
  <c r="AF58" i="10"/>
  <c r="AG26" i="13"/>
  <c r="AG48" i="10"/>
  <c r="AH16" i="13" l="1"/>
  <c r="AH20" i="13"/>
  <c r="AI6" i="13"/>
  <c r="AH68" i="10"/>
  <c r="AI16" i="13"/>
  <c r="AI69" i="1"/>
  <c r="AJ7" i="6"/>
  <c r="AJ17" i="6" s="1"/>
  <c r="AO10" i="6"/>
  <c r="AN72" i="1"/>
  <c r="AM62" i="1"/>
  <c r="BA52" i="1"/>
  <c r="BA62" i="1" s="1"/>
  <c r="BA72" i="1"/>
  <c r="AI9" i="13"/>
  <c r="AH71" i="10"/>
  <c r="AJ70" i="1"/>
  <c r="AK8" i="6"/>
  <c r="AK18" i="6" s="1"/>
  <c r="AI27" i="13"/>
  <c r="AI49" i="10"/>
  <c r="AI59" i="10" s="1"/>
  <c r="AH51" i="10"/>
  <c r="AH61" i="10" s="1"/>
  <c r="AH29" i="13"/>
  <c r="AG58" i="10"/>
  <c r="AE58" i="1"/>
  <c r="AF48" i="1"/>
  <c r="AF26" i="6"/>
  <c r="AH8" i="13"/>
  <c r="AG70" i="10"/>
  <c r="AI17" i="13"/>
  <c r="AI10" i="13"/>
  <c r="AH72" i="10"/>
  <c r="AF16" i="6"/>
  <c r="AJ50" i="1"/>
  <c r="AJ60" i="1" s="1"/>
  <c r="AJ28" i="6"/>
  <c r="AH52" i="10"/>
  <c r="AH62" i="10" s="1"/>
  <c r="AH30" i="13"/>
  <c r="AG62" i="10"/>
  <c r="AH26" i="13"/>
  <c r="AH48" i="10"/>
  <c r="AG61" i="10"/>
  <c r="AJ71" i="1"/>
  <c r="AK9" i="6"/>
  <c r="AN30" i="6"/>
  <c r="AN52" i="1"/>
  <c r="AI20" i="13" l="1"/>
  <c r="AI19" i="13"/>
  <c r="AK70" i="1"/>
  <c r="AL8" i="6"/>
  <c r="AJ10" i="13"/>
  <c r="AI72" i="10"/>
  <c r="AJ69" i="1"/>
  <c r="AK7" i="6"/>
  <c r="AI52" i="10"/>
  <c r="AI62" i="10" s="1"/>
  <c r="AI30" i="13"/>
  <c r="AF58" i="1"/>
  <c r="AI29" i="13"/>
  <c r="AI51" i="10"/>
  <c r="AI61" i="10" s="1"/>
  <c r="AJ27" i="6"/>
  <c r="AJ49" i="1"/>
  <c r="AJ59" i="1" s="1"/>
  <c r="AH58" i="10"/>
  <c r="AI69" i="10"/>
  <c r="AJ7" i="13"/>
  <c r="AI71" i="10"/>
  <c r="AJ9" i="13"/>
  <c r="AJ19" i="13"/>
  <c r="AO30" i="6"/>
  <c r="AO52" i="1"/>
  <c r="AO62" i="1" s="1"/>
  <c r="AN62" i="1"/>
  <c r="AJ6" i="13"/>
  <c r="AI68" i="10"/>
  <c r="AH28" i="13"/>
  <c r="AH50" i="10"/>
  <c r="AH60" i="10" s="1"/>
  <c r="AG6" i="6"/>
  <c r="AG16" i="6" s="1"/>
  <c r="AF68" i="1"/>
  <c r="AH18" i="13"/>
  <c r="AO20" i="6"/>
  <c r="AK29" i="6"/>
  <c r="AK51" i="1"/>
  <c r="AK61" i="1" s="1"/>
  <c r="AK19" i="6"/>
  <c r="AK28" i="6"/>
  <c r="AK50" i="1"/>
  <c r="AK60" i="1" s="1"/>
  <c r="AI26" i="13"/>
  <c r="AI48" i="10"/>
  <c r="AK71" i="1" l="1"/>
  <c r="AL9" i="6"/>
  <c r="AL19" i="6"/>
  <c r="AJ52" i="10"/>
  <c r="AJ62" i="10" s="1"/>
  <c r="AJ30" i="13"/>
  <c r="AJ27" i="13"/>
  <c r="AJ49" i="10"/>
  <c r="AJ59" i="10" s="1"/>
  <c r="AK27" i="6"/>
  <c r="AK49" i="1"/>
  <c r="AK59" i="1" s="1"/>
  <c r="AL50" i="1"/>
  <c r="AL60" i="1" s="1"/>
  <c r="AL28" i="6"/>
  <c r="AK17" i="6"/>
  <c r="AK9" i="13"/>
  <c r="AJ71" i="10"/>
  <c r="AJ17" i="13"/>
  <c r="AI58" i="10"/>
  <c r="AG68" i="1"/>
  <c r="AH6" i="6"/>
  <c r="AH16" i="6" s="1"/>
  <c r="AJ48" i="10"/>
  <c r="AJ26" i="13"/>
  <c r="AJ29" i="13"/>
  <c r="AJ51" i="10"/>
  <c r="AJ61" i="10" s="1"/>
  <c r="AO72" i="1"/>
  <c r="AP10" i="6"/>
  <c r="AP20" i="6" s="1"/>
  <c r="AI8" i="13"/>
  <c r="AH70" i="10"/>
  <c r="AG48" i="1"/>
  <c r="AG26" i="6"/>
  <c r="AJ16" i="13"/>
  <c r="AJ20" i="13"/>
  <c r="AL18" i="6"/>
  <c r="AI18" i="13" l="1"/>
  <c r="AK19" i="13"/>
  <c r="AP72" i="1"/>
  <c r="AQ10" i="6"/>
  <c r="AQ20" i="6"/>
  <c r="AJ69" i="10"/>
  <c r="AK7" i="13"/>
  <c r="AL7" i="6"/>
  <c r="AL17" i="6"/>
  <c r="AK69" i="1"/>
  <c r="AL51" i="1"/>
  <c r="AL61" i="1" s="1"/>
  <c r="AL29" i="6"/>
  <c r="AH68" i="1"/>
  <c r="AI6" i="6"/>
  <c r="AI70" i="10"/>
  <c r="AJ8" i="13"/>
  <c r="AG58" i="1"/>
  <c r="AI50" i="10"/>
  <c r="AI28" i="13"/>
  <c r="AK29" i="13"/>
  <c r="AK51" i="10"/>
  <c r="AK61" i="10" s="1"/>
  <c r="AJ58" i="10"/>
  <c r="AL9" i="13"/>
  <c r="AK71" i="10"/>
  <c r="AL70" i="1"/>
  <c r="AM8" i="6"/>
  <c r="AJ72" i="10"/>
  <c r="AK10" i="13"/>
  <c r="AK20" i="13"/>
  <c r="AP30" i="6"/>
  <c r="AP52" i="1"/>
  <c r="AL71" i="1"/>
  <c r="AM9" i="6"/>
  <c r="AM19" i="6" s="1"/>
  <c r="AK6" i="13"/>
  <c r="AJ68" i="10"/>
  <c r="AH48" i="1"/>
  <c r="AH26" i="6"/>
  <c r="AJ18" i="13" l="1"/>
  <c r="AM71" i="1"/>
  <c r="BA19" i="6"/>
  <c r="AN9" i="6"/>
  <c r="AN19" i="6"/>
  <c r="AK26" i="13"/>
  <c r="AK48" i="10"/>
  <c r="AK52" i="10"/>
  <c r="AK62" i="10" s="1"/>
  <c r="AK30" i="13"/>
  <c r="AL10" i="13"/>
  <c r="AL20" i="13"/>
  <c r="AK72" i="10"/>
  <c r="AI26" i="6"/>
  <c r="AI48" i="1"/>
  <c r="AQ72" i="1"/>
  <c r="AR10" i="6"/>
  <c r="AR20" i="6" s="1"/>
  <c r="AM28" i="6"/>
  <c r="AM50" i="1"/>
  <c r="BA8" i="6"/>
  <c r="BA28" i="6" s="1"/>
  <c r="AL51" i="10"/>
  <c r="AL61" i="10" s="1"/>
  <c r="AL29" i="13"/>
  <c r="AI16" i="6"/>
  <c r="AQ30" i="6"/>
  <c r="AQ52" i="1"/>
  <c r="AQ62" i="1" s="1"/>
  <c r="AP62" i="1"/>
  <c r="AH58" i="1"/>
  <c r="AM18" i="6"/>
  <c r="AL19" i="13"/>
  <c r="AI60" i="10"/>
  <c r="AL69" i="1"/>
  <c r="AM7" i="6"/>
  <c r="AM17" i="6"/>
  <c r="AK49" i="10"/>
  <c r="AK59" i="10" s="1"/>
  <c r="AK27" i="13"/>
  <c r="AL49" i="1"/>
  <c r="AL59" i="1" s="1"/>
  <c r="AL27" i="6"/>
  <c r="AJ70" i="10"/>
  <c r="AK8" i="13"/>
  <c r="AK16" i="13"/>
  <c r="AM29" i="6"/>
  <c r="AM51" i="1"/>
  <c r="BA9" i="6"/>
  <c r="BA29" i="6" s="1"/>
  <c r="AJ28" i="13"/>
  <c r="AJ50" i="10"/>
  <c r="AK17" i="13"/>
  <c r="AK18" i="13" l="1"/>
  <c r="AK50" i="10"/>
  <c r="AK60" i="10" s="1"/>
  <c r="AK28" i="13"/>
  <c r="AM60" i="1"/>
  <c r="BA50" i="1"/>
  <c r="BA60" i="1" s="1"/>
  <c r="AR52" i="1"/>
  <c r="AR30" i="6"/>
  <c r="AN8" i="6"/>
  <c r="AM70" i="1"/>
  <c r="BA18" i="6"/>
  <c r="AM10" i="13"/>
  <c r="AL72" i="10"/>
  <c r="AL52" i="10"/>
  <c r="AL62" i="10" s="1"/>
  <c r="AL30" i="13"/>
  <c r="AL7" i="13"/>
  <c r="AL17" i="13"/>
  <c r="AK69" i="10"/>
  <c r="AL8" i="13"/>
  <c r="AK70" i="10"/>
  <c r="AS10" i="6"/>
  <c r="AR72" i="1"/>
  <c r="BA71" i="1"/>
  <c r="AN29" i="6"/>
  <c r="AN51" i="1"/>
  <c r="AN71" i="1"/>
  <c r="AO9" i="6"/>
  <c r="AO19" i="6"/>
  <c r="AK68" i="10"/>
  <c r="AL6" i="13"/>
  <c r="AM49" i="1"/>
  <c r="AM27" i="6"/>
  <c r="BA7" i="6"/>
  <c r="BA27" i="6" s="1"/>
  <c r="AJ6" i="6"/>
  <c r="AI68" i="1"/>
  <c r="AK58" i="10"/>
  <c r="AI58" i="1"/>
  <c r="AJ60" i="10"/>
  <c r="BA17" i="6"/>
  <c r="AM69" i="1"/>
  <c r="AN7" i="6"/>
  <c r="AN17" i="6" s="1"/>
  <c r="AM61" i="1"/>
  <c r="BA51" i="1"/>
  <c r="BA61" i="1" s="1"/>
  <c r="AL71" i="10"/>
  <c r="AM9" i="13"/>
  <c r="AM19" i="13" l="1"/>
  <c r="BA69" i="1"/>
  <c r="AM59" i="1"/>
  <c r="BA49" i="1"/>
  <c r="BA59" i="1" s="1"/>
  <c r="AL69" i="10"/>
  <c r="AM7" i="13"/>
  <c r="AM30" i="13"/>
  <c r="AM52" i="10"/>
  <c r="BA10" i="13"/>
  <c r="BA30" i="13" s="1"/>
  <c r="AL26" i="13"/>
  <c r="AL48" i="10"/>
  <c r="AL27" i="13"/>
  <c r="AL49" i="10"/>
  <c r="AL59" i="10" s="1"/>
  <c r="AM20" i="13"/>
  <c r="AL16" i="13"/>
  <c r="AN61" i="1"/>
  <c r="AS52" i="1"/>
  <c r="AS62" i="1" s="1"/>
  <c r="AS30" i="6"/>
  <c r="AS20" i="6"/>
  <c r="BA70" i="1"/>
  <c r="AM71" i="10"/>
  <c r="BA19" i="13"/>
  <c r="AN9" i="13"/>
  <c r="AJ48" i="1"/>
  <c r="AJ26" i="6"/>
  <c r="AN50" i="1"/>
  <c r="AN28" i="6"/>
  <c r="AR62" i="1"/>
  <c r="AJ16" i="6"/>
  <c r="AO71" i="1"/>
  <c r="AP9" i="6"/>
  <c r="AP19" i="6" s="1"/>
  <c r="AL28" i="13"/>
  <c r="AL50" i="10"/>
  <c r="AL60" i="10" s="1"/>
  <c r="AN18" i="6"/>
  <c r="AN69" i="1"/>
  <c r="AO7" i="6"/>
  <c r="AO17" i="6" s="1"/>
  <c r="AM51" i="10"/>
  <c r="AM29" i="13"/>
  <c r="BA9" i="13"/>
  <c r="BA29" i="13" s="1"/>
  <c r="AN27" i="6"/>
  <c r="AN49" i="1"/>
  <c r="AO51" i="1"/>
  <c r="AO61" i="1" s="1"/>
  <c r="AO29" i="6"/>
  <c r="AL18" i="13"/>
  <c r="AP7" i="6" l="1"/>
  <c r="AO69" i="1"/>
  <c r="AN10" i="13"/>
  <c r="AN20" i="13"/>
  <c r="AM72" i="10"/>
  <c r="BA20" i="13"/>
  <c r="AJ58" i="1"/>
  <c r="AM62" i="10"/>
  <c r="BA52" i="10"/>
  <c r="BA62" i="10" s="1"/>
  <c r="AN60" i="1"/>
  <c r="AN51" i="10"/>
  <c r="AN29" i="13"/>
  <c r="AP71" i="1"/>
  <c r="AQ9" i="6"/>
  <c r="AQ19" i="6" s="1"/>
  <c r="AN19" i="13"/>
  <c r="AS72" i="1"/>
  <c r="AT10" i="6"/>
  <c r="AT20" i="6" s="1"/>
  <c r="AM49" i="10"/>
  <c r="AM27" i="13"/>
  <c r="BA7" i="13"/>
  <c r="BA27" i="13" s="1"/>
  <c r="AO27" i="6"/>
  <c r="AO49" i="1"/>
  <c r="AO59" i="1" s="1"/>
  <c r="AP51" i="1"/>
  <c r="AP61" i="1" s="1"/>
  <c r="AP29" i="6"/>
  <c r="AL58" i="10"/>
  <c r="AM61" i="10"/>
  <c r="BA51" i="10"/>
  <c r="BA61" i="10" s="1"/>
  <c r="AJ68" i="1"/>
  <c r="AK6" i="6"/>
  <c r="AK16" i="6"/>
  <c r="AN59" i="1"/>
  <c r="AO8" i="6"/>
  <c r="AN70" i="1"/>
  <c r="BA71" i="10"/>
  <c r="AM17" i="13"/>
  <c r="AM8" i="13"/>
  <c r="AL70" i="10"/>
  <c r="AM6" i="13"/>
  <c r="AL68" i="10"/>
  <c r="AU10" i="6" l="1"/>
  <c r="AT72" i="1"/>
  <c r="AU20" i="6"/>
  <c r="AK68" i="1"/>
  <c r="AL6" i="6"/>
  <c r="AL16" i="6"/>
  <c r="AR9" i="6"/>
  <c r="AR19" i="6" s="1"/>
  <c r="AQ71" i="1"/>
  <c r="AM50" i="10"/>
  <c r="AM28" i="13"/>
  <c r="BA8" i="13"/>
  <c r="BA28" i="13" s="1"/>
  <c r="AK48" i="1"/>
  <c r="AK26" i="6"/>
  <c r="AO9" i="13"/>
  <c r="AN71" i="10"/>
  <c r="AO19" i="13"/>
  <c r="BA72" i="10"/>
  <c r="AO50" i="1"/>
  <c r="AO28" i="6"/>
  <c r="AN72" i="10"/>
  <c r="AO10" i="13"/>
  <c r="AM26" i="13"/>
  <c r="AM48" i="10"/>
  <c r="BA6" i="13"/>
  <c r="BA26" i="13" s="1"/>
  <c r="AO18" i="6"/>
  <c r="AN30" i="13"/>
  <c r="AN52" i="10"/>
  <c r="AP27" i="6"/>
  <c r="AP49" i="1"/>
  <c r="AP59" i="1" s="1"/>
  <c r="AM69" i="10"/>
  <c r="BA17" i="13"/>
  <c r="AN7" i="13"/>
  <c r="AM16" i="13"/>
  <c r="AM59" i="10"/>
  <c r="BA49" i="10"/>
  <c r="BA59" i="10" s="1"/>
  <c r="AP17" i="6"/>
  <c r="AM18" i="13"/>
  <c r="AT30" i="6"/>
  <c r="AT52" i="1"/>
  <c r="AQ29" i="6"/>
  <c r="AQ51" i="1"/>
  <c r="AN61" i="10"/>
  <c r="AS9" i="6" l="1"/>
  <c r="AR71" i="1"/>
  <c r="AO70" i="1"/>
  <c r="AP8" i="6"/>
  <c r="AP18" i="6" s="1"/>
  <c r="AP9" i="13"/>
  <c r="AO71" i="10"/>
  <c r="AM60" i="10"/>
  <c r="BA50" i="10"/>
  <c r="BA60" i="10" s="1"/>
  <c r="AL48" i="1"/>
  <c r="AL26" i="6"/>
  <c r="AL68" i="1"/>
  <c r="AM6" i="6"/>
  <c r="AM16" i="6"/>
  <c r="BA16" i="13"/>
  <c r="AN6" i="13"/>
  <c r="AM68" i="10"/>
  <c r="AO51" i="10"/>
  <c r="AO29" i="13"/>
  <c r="AU72" i="1"/>
  <c r="AV10" i="6"/>
  <c r="AV20" i="6"/>
  <c r="AN49" i="10"/>
  <c r="AN27" i="13"/>
  <c r="AM58" i="10"/>
  <c r="BA48" i="10"/>
  <c r="BA58" i="10" s="1"/>
  <c r="AR29" i="6"/>
  <c r="AR51" i="1"/>
  <c r="AR61" i="1" s="1"/>
  <c r="AN17" i="13"/>
  <c r="AN62" i="10"/>
  <c r="AU30" i="6"/>
  <c r="AU52" i="1"/>
  <c r="AU62" i="1" s="1"/>
  <c r="AP69" i="1"/>
  <c r="AQ7" i="6"/>
  <c r="AQ17" i="6" s="1"/>
  <c r="AO52" i="10"/>
  <c r="AO62" i="10" s="1"/>
  <c r="AO30" i="13"/>
  <c r="AK58" i="1"/>
  <c r="BA18" i="13"/>
  <c r="AM70" i="10"/>
  <c r="AN8" i="13"/>
  <c r="AQ61" i="1"/>
  <c r="AT62" i="1"/>
  <c r="BA69" i="10"/>
  <c r="AO20" i="13"/>
  <c r="AO60" i="1"/>
  <c r="AN16" i="13" l="1"/>
  <c r="AP19" i="13"/>
  <c r="AP70" i="1"/>
  <c r="AQ8" i="6"/>
  <c r="AQ18" i="6"/>
  <c r="AQ69" i="1"/>
  <c r="AR7" i="6"/>
  <c r="AN50" i="10"/>
  <c r="AN28" i="13"/>
  <c r="AO6" i="13"/>
  <c r="AN68" i="10"/>
  <c r="AV72" i="1"/>
  <c r="AW10" i="6"/>
  <c r="BA68" i="10"/>
  <c r="AQ9" i="13"/>
  <c r="AP71" i="10"/>
  <c r="AP50" i="1"/>
  <c r="AP28" i="6"/>
  <c r="BA70" i="10"/>
  <c r="AV52" i="1"/>
  <c r="AV62" i="1" s="1"/>
  <c r="AV30" i="6"/>
  <c r="AN26" i="13"/>
  <c r="AN48" i="10"/>
  <c r="AP29" i="13"/>
  <c r="AP51" i="10"/>
  <c r="AP61" i="10" s="1"/>
  <c r="AN59" i="10"/>
  <c r="AN18" i="13"/>
  <c r="AP10" i="13"/>
  <c r="AP20" i="13"/>
  <c r="AO72" i="10"/>
  <c r="AO7" i="13"/>
  <c r="AN69" i="10"/>
  <c r="AM68" i="1"/>
  <c r="AN6" i="6"/>
  <c r="AN16" i="6"/>
  <c r="BA16" i="6"/>
  <c r="AL58" i="1"/>
  <c r="AS51" i="1"/>
  <c r="AS29" i="6"/>
  <c r="AQ27" i="6"/>
  <c r="AQ49" i="1"/>
  <c r="AO61" i="10"/>
  <c r="AM48" i="1"/>
  <c r="AM26" i="6"/>
  <c r="BA6" i="6"/>
  <c r="BA26" i="6" s="1"/>
  <c r="AS19" i="6"/>
  <c r="AO17" i="13" l="1"/>
  <c r="AQ19" i="13"/>
  <c r="AO16" i="13"/>
  <c r="AQ59" i="1"/>
  <c r="AN26" i="6"/>
  <c r="AN48" i="1"/>
  <c r="AP60" i="1"/>
  <c r="AR27" i="6"/>
  <c r="AR49" i="1"/>
  <c r="AR59" i="1" s="1"/>
  <c r="AN58" i="10"/>
  <c r="BA68" i="1"/>
  <c r="AP6" i="13"/>
  <c r="AO68" i="10"/>
  <c r="AN60" i="10"/>
  <c r="AN70" i="10"/>
  <c r="AO8" i="13"/>
  <c r="AO48" i="10"/>
  <c r="AO26" i="13"/>
  <c r="AR17" i="6"/>
  <c r="AO27" i="13"/>
  <c r="AO49" i="10"/>
  <c r="AR9" i="13"/>
  <c r="AQ71" i="10"/>
  <c r="AR19" i="13"/>
  <c r="AW30" i="6"/>
  <c r="AW52" i="1"/>
  <c r="AW62" i="1" s="1"/>
  <c r="AP7" i="13"/>
  <c r="AO69" i="10"/>
  <c r="AR8" i="6"/>
  <c r="AQ70" i="1"/>
  <c r="AM58" i="1"/>
  <c r="BA48" i="1"/>
  <c r="BA58" i="1" s="1"/>
  <c r="AQ10" i="13"/>
  <c r="AP72" i="10"/>
  <c r="AQ51" i="10"/>
  <c r="AQ29" i="13"/>
  <c r="AW20" i="6"/>
  <c r="AQ28" i="6"/>
  <c r="AQ50" i="1"/>
  <c r="AQ60" i="1" s="1"/>
  <c r="AO6" i="6"/>
  <c r="AO16" i="6" s="1"/>
  <c r="AN68" i="1"/>
  <c r="AT9" i="6"/>
  <c r="AT19" i="6" s="1"/>
  <c r="AS71" i="1"/>
  <c r="AS61" i="1"/>
  <c r="AP30" i="13"/>
  <c r="AP52" i="10"/>
  <c r="AQ20" i="13" l="1"/>
  <c r="AP17" i="13"/>
  <c r="AO68" i="1"/>
  <c r="AP6" i="6"/>
  <c r="AW72" i="1"/>
  <c r="AX10" i="6"/>
  <c r="AX20" i="6" s="1"/>
  <c r="AP27" i="13"/>
  <c r="AP49" i="10"/>
  <c r="AP59" i="10" s="1"/>
  <c r="AT71" i="1"/>
  <c r="AU9" i="6"/>
  <c r="AO59" i="10"/>
  <c r="AQ61" i="10"/>
  <c r="AR51" i="10"/>
  <c r="AR61" i="10" s="1"/>
  <c r="AR29" i="13"/>
  <c r="AO50" i="10"/>
  <c r="AO28" i="13"/>
  <c r="AP48" i="10"/>
  <c r="AP26" i="13"/>
  <c r="AR69" i="1"/>
  <c r="AS7" i="6"/>
  <c r="AO58" i="10"/>
  <c r="AN58" i="1"/>
  <c r="AP62" i="10"/>
  <c r="AR71" i="10"/>
  <c r="AS9" i="13"/>
  <c r="AR10" i="13"/>
  <c r="AQ72" i="10"/>
  <c r="AO18" i="13"/>
  <c r="AQ7" i="13"/>
  <c r="AP69" i="10"/>
  <c r="AQ17" i="13"/>
  <c r="AO48" i="1"/>
  <c r="AO26" i="6"/>
  <c r="AR28" i="6"/>
  <c r="AR50" i="1"/>
  <c r="AR60" i="1" s="1"/>
  <c r="AT29" i="6"/>
  <c r="AT51" i="1"/>
  <c r="AQ52" i="10"/>
  <c r="AQ62" i="10" s="1"/>
  <c r="AQ30" i="13"/>
  <c r="AR18" i="6"/>
  <c r="AP16" i="13"/>
  <c r="AR7" i="13" l="1"/>
  <c r="AR17" i="13"/>
  <c r="AQ69" i="10"/>
  <c r="AP8" i="13"/>
  <c r="AO70" i="10"/>
  <c r="AP18" i="13"/>
  <c r="AR52" i="10"/>
  <c r="AR62" i="10" s="1"/>
  <c r="AR30" i="13"/>
  <c r="AP58" i="10"/>
  <c r="AS51" i="10"/>
  <c r="AS29" i="13"/>
  <c r="AQ49" i="10"/>
  <c r="AQ27" i="13"/>
  <c r="AS19" i="13"/>
  <c r="AS49" i="1"/>
  <c r="AS27" i="6"/>
  <c r="AU29" i="6"/>
  <c r="AU51" i="1"/>
  <c r="AU61" i="1" s="1"/>
  <c r="AS17" i="6"/>
  <c r="AT61" i="1"/>
  <c r="AU19" i="6"/>
  <c r="AP48" i="1"/>
  <c r="AP26" i="6"/>
  <c r="AQ6" i="13"/>
  <c r="AP68" i="10"/>
  <c r="AO58" i="1"/>
  <c r="AO60" i="10"/>
  <c r="AY10" i="6"/>
  <c r="AY20" i="6"/>
  <c r="AX72" i="1"/>
  <c r="AP16" i="6"/>
  <c r="AR70" i="1"/>
  <c r="AS8" i="6"/>
  <c r="AR20" i="13"/>
  <c r="AX30" i="6"/>
  <c r="AX52" i="1"/>
  <c r="AX62" i="1" s="1"/>
  <c r="AQ16" i="13" l="1"/>
  <c r="AQ59" i="10"/>
  <c r="AR27" i="13"/>
  <c r="AR49" i="10"/>
  <c r="AR59" i="10" s="1"/>
  <c r="AP68" i="1"/>
  <c r="AQ6" i="6"/>
  <c r="AR6" i="13"/>
  <c r="AR16" i="13"/>
  <c r="AQ68" i="10"/>
  <c r="AT9" i="13"/>
  <c r="AT19" i="13"/>
  <c r="AS71" i="10"/>
  <c r="AS61" i="10"/>
  <c r="AY72" i="1"/>
  <c r="BB20" i="6"/>
  <c r="AQ26" i="13"/>
  <c r="AQ48" i="10"/>
  <c r="AQ8" i="13"/>
  <c r="AP70" i="10"/>
  <c r="AV9" i="6"/>
  <c r="AU71" i="1"/>
  <c r="AS59" i="1"/>
  <c r="AY30" i="6"/>
  <c r="AY52" i="1"/>
  <c r="BB10" i="6"/>
  <c r="BB30" i="6" s="1"/>
  <c r="AS7" i="13"/>
  <c r="AR69" i="10"/>
  <c r="AS10" i="13"/>
  <c r="AR72" i="10"/>
  <c r="AS28" i="6"/>
  <c r="AS50" i="1"/>
  <c r="AS60" i="1" s="1"/>
  <c r="AP50" i="10"/>
  <c r="AP28" i="13"/>
  <c r="AS18" i="6"/>
  <c r="AP58" i="1"/>
  <c r="AS69" i="1"/>
  <c r="AT7" i="6"/>
  <c r="AS17" i="13" l="1"/>
  <c r="AQ18" i="13"/>
  <c r="AT7" i="13"/>
  <c r="AS69" i="10"/>
  <c r="AT17" i="13"/>
  <c r="AQ70" i="10"/>
  <c r="AR8" i="13"/>
  <c r="AV29" i="6"/>
  <c r="AV51" i="1"/>
  <c r="AV61" i="1" s="1"/>
  <c r="AS27" i="13"/>
  <c r="AS49" i="10"/>
  <c r="AS59" i="10" s="1"/>
  <c r="AV19" i="6"/>
  <c r="AT71" i="10"/>
  <c r="AU9" i="13"/>
  <c r="AR68" i="10"/>
  <c r="AS6" i="13"/>
  <c r="AS16" i="13"/>
  <c r="AQ58" i="10"/>
  <c r="AT51" i="10"/>
  <c r="AT29" i="13"/>
  <c r="AR26" i="13"/>
  <c r="AR48" i="10"/>
  <c r="AY62" i="1"/>
  <c r="BB52" i="1"/>
  <c r="BB62" i="1" s="1"/>
  <c r="AQ26" i="6"/>
  <c r="AQ48" i="1"/>
  <c r="AT8" i="6"/>
  <c r="AS70" i="1"/>
  <c r="AT18" i="6"/>
  <c r="AS30" i="13"/>
  <c r="AS52" i="10"/>
  <c r="BB72" i="1"/>
  <c r="AT27" i="6"/>
  <c r="AT49" i="1"/>
  <c r="AQ50" i="10"/>
  <c r="AQ60" i="10" s="1"/>
  <c r="AQ28" i="13"/>
  <c r="AT17" i="6"/>
  <c r="AP60" i="10"/>
  <c r="AS20" i="13"/>
  <c r="AQ16" i="6"/>
  <c r="AT6" i="13" l="1"/>
  <c r="AS68" i="10"/>
  <c r="AT16" i="13"/>
  <c r="AR50" i="10"/>
  <c r="AR28" i="13"/>
  <c r="AQ58" i="1"/>
  <c r="AR58" i="10"/>
  <c r="AS48" i="10"/>
  <c r="AS26" i="13"/>
  <c r="AT70" i="1"/>
  <c r="AU8" i="6"/>
  <c r="AU18" i="6"/>
  <c r="AQ68" i="1"/>
  <c r="AR6" i="6"/>
  <c r="AT28" i="6"/>
  <c r="AT50" i="1"/>
  <c r="AT60" i="1" s="1"/>
  <c r="AR18" i="13"/>
  <c r="AV71" i="1"/>
  <c r="AW9" i="6"/>
  <c r="AU29" i="13"/>
  <c r="AU51" i="10"/>
  <c r="AU61" i="10" s="1"/>
  <c r="AU7" i="13"/>
  <c r="AT69" i="10"/>
  <c r="AS72" i="10"/>
  <c r="AT10" i="13"/>
  <c r="AS62" i="10"/>
  <c r="AU7" i="6"/>
  <c r="AU17" i="6"/>
  <c r="AT69" i="1"/>
  <c r="AT59" i="1"/>
  <c r="AT61" i="10"/>
  <c r="AU19" i="13"/>
  <c r="AT27" i="13"/>
  <c r="AT49" i="10"/>
  <c r="AT20" i="13" l="1"/>
  <c r="AU17" i="13"/>
  <c r="AT72" i="10"/>
  <c r="AU10" i="13"/>
  <c r="AR70" i="10"/>
  <c r="AS8" i="13"/>
  <c r="AS18" i="13"/>
  <c r="AR48" i="1"/>
  <c r="AR26" i="6"/>
  <c r="AR60" i="10"/>
  <c r="AU6" i="13"/>
  <c r="AT68" i="10"/>
  <c r="AW29" i="6"/>
  <c r="AW51" i="1"/>
  <c r="AW61" i="1" s="1"/>
  <c r="AR16" i="6"/>
  <c r="AS58" i="10"/>
  <c r="AV7" i="6"/>
  <c r="AV17" i="6" s="1"/>
  <c r="AU69" i="1"/>
  <c r="AU49" i="1"/>
  <c r="AU59" i="1" s="1"/>
  <c r="AU27" i="6"/>
  <c r="AU27" i="13"/>
  <c r="AU49" i="10"/>
  <c r="AU59" i="10" s="1"/>
  <c r="AW19" i="6"/>
  <c r="AU70" i="1"/>
  <c r="AV8" i="6"/>
  <c r="AT48" i="10"/>
  <c r="AT26" i="13"/>
  <c r="AV7" i="13"/>
  <c r="AU69" i="10"/>
  <c r="AU50" i="1"/>
  <c r="AU60" i="1" s="1"/>
  <c r="AU28" i="6"/>
  <c r="AT52" i="10"/>
  <c r="AT62" i="10" s="1"/>
  <c r="AT30" i="13"/>
  <c r="AT59" i="10"/>
  <c r="AU71" i="10"/>
  <c r="AV9" i="13"/>
  <c r="AV17" i="13" l="1"/>
  <c r="AU16" i="13"/>
  <c r="AV6" i="13"/>
  <c r="AU68" i="10"/>
  <c r="AV69" i="10"/>
  <c r="AW7" i="13"/>
  <c r="AW71" i="1"/>
  <c r="AX9" i="6"/>
  <c r="AX19" i="6" s="1"/>
  <c r="AW7" i="6"/>
  <c r="AW17" i="6" s="1"/>
  <c r="AV69" i="1"/>
  <c r="AT8" i="13"/>
  <c r="AS70" i="10"/>
  <c r="AT58" i="10"/>
  <c r="AS6" i="6"/>
  <c r="AS16" i="6" s="1"/>
  <c r="AR68" i="1"/>
  <c r="AV27" i="13"/>
  <c r="AV49" i="10"/>
  <c r="AV59" i="10" s="1"/>
  <c r="AV49" i="1"/>
  <c r="AV59" i="1" s="1"/>
  <c r="AV27" i="6"/>
  <c r="AS50" i="10"/>
  <c r="AS28" i="13"/>
  <c r="AU52" i="10"/>
  <c r="AU62" i="10" s="1"/>
  <c r="AU30" i="13"/>
  <c r="AV51" i="10"/>
  <c r="AV61" i="10" s="1"/>
  <c r="AV29" i="13"/>
  <c r="AR58" i="1"/>
  <c r="AV19" i="13"/>
  <c r="AV28" i="6"/>
  <c r="AV50" i="1"/>
  <c r="AV60" i="1" s="1"/>
  <c r="AU20" i="13"/>
  <c r="AV18" i="6"/>
  <c r="AU48" i="10"/>
  <c r="AU26" i="13"/>
  <c r="AT18" i="13" l="1"/>
  <c r="AV16" i="13"/>
  <c r="AS60" i="10"/>
  <c r="AV68" i="10"/>
  <c r="AW6" i="13"/>
  <c r="AW9" i="13"/>
  <c r="AV71" i="10"/>
  <c r="AX71" i="1"/>
  <c r="AY9" i="6"/>
  <c r="AY19" i="6" s="1"/>
  <c r="AT50" i="10"/>
  <c r="AT28" i="13"/>
  <c r="AW27" i="13"/>
  <c r="AW49" i="10"/>
  <c r="AW59" i="10" s="1"/>
  <c r="AT6" i="6"/>
  <c r="AT16" i="6" s="1"/>
  <c r="AS68" i="1"/>
  <c r="AU8" i="13"/>
  <c r="AU18" i="13"/>
  <c r="AT70" i="10"/>
  <c r="AU72" i="10"/>
  <c r="AV10" i="13"/>
  <c r="AV20" i="13"/>
  <c r="AU58" i="10"/>
  <c r="AW17" i="13"/>
  <c r="AS48" i="1"/>
  <c r="AS26" i="6"/>
  <c r="AX7" i="6"/>
  <c r="AX17" i="6" s="1"/>
  <c r="AW69" i="1"/>
  <c r="AW8" i="6"/>
  <c r="AW18" i="6" s="1"/>
  <c r="AV70" i="1"/>
  <c r="AW49" i="1"/>
  <c r="AW59" i="1" s="1"/>
  <c r="AW27" i="6"/>
  <c r="AX29" i="6"/>
  <c r="AX51" i="1"/>
  <c r="AX61" i="1" s="1"/>
  <c r="AV48" i="10"/>
  <c r="AV26" i="13"/>
  <c r="AW16" i="13" l="1"/>
  <c r="AX8" i="6"/>
  <c r="AW70" i="1"/>
  <c r="AX7" i="13"/>
  <c r="AW69" i="10"/>
  <c r="AW68" i="10"/>
  <c r="AX6" i="13"/>
  <c r="AU6" i="6"/>
  <c r="AT68" i="1"/>
  <c r="AT48" i="1"/>
  <c r="AT26" i="6"/>
  <c r="AY71" i="1"/>
  <c r="BB19" i="6"/>
  <c r="AY7" i="6"/>
  <c r="AX69" i="1"/>
  <c r="AY29" i="6"/>
  <c r="AY51" i="1"/>
  <c r="BB9" i="6"/>
  <c r="BB29" i="6" s="1"/>
  <c r="AW29" i="13"/>
  <c r="AW51" i="10"/>
  <c r="AW61" i="10" s="1"/>
  <c r="AX49" i="1"/>
  <c r="AX59" i="1" s="1"/>
  <c r="AX27" i="6"/>
  <c r="AW19" i="13"/>
  <c r="AW10" i="13"/>
  <c r="AV72" i="10"/>
  <c r="AV8" i="13"/>
  <c r="AU70" i="10"/>
  <c r="AS58" i="1"/>
  <c r="AV52" i="10"/>
  <c r="AV62" i="10" s="1"/>
  <c r="AV30" i="13"/>
  <c r="AU50" i="10"/>
  <c r="AU28" i="13"/>
  <c r="AT60" i="10"/>
  <c r="AW48" i="10"/>
  <c r="AW26" i="13"/>
  <c r="AW28" i="6"/>
  <c r="AW50" i="1"/>
  <c r="AW60" i="1" s="1"/>
  <c r="AV58" i="10"/>
  <c r="AW20" i="13" l="1"/>
  <c r="AW52" i="10"/>
  <c r="AW62" i="10" s="1"/>
  <c r="AW30" i="13"/>
  <c r="AX26" i="13"/>
  <c r="AX48" i="10"/>
  <c r="AX27" i="13"/>
  <c r="AX49" i="10"/>
  <c r="AX59" i="10" s="1"/>
  <c r="AX16" i="13"/>
  <c r="AX17" i="13"/>
  <c r="AU60" i="10"/>
  <c r="AW72" i="10"/>
  <c r="AX10" i="13"/>
  <c r="BB71" i="1"/>
  <c r="AV50" i="10"/>
  <c r="AV28" i="13"/>
  <c r="AX9" i="13"/>
  <c r="AW71" i="10"/>
  <c r="AY49" i="1"/>
  <c r="AY27" i="6"/>
  <c r="BB7" i="6"/>
  <c r="BB27" i="6" s="1"/>
  <c r="AU48" i="1"/>
  <c r="AU26" i="6"/>
  <c r="AW58" i="10"/>
  <c r="AV18" i="13"/>
  <c r="AY17" i="6"/>
  <c r="AU16" i="6"/>
  <c r="AX28" i="6"/>
  <c r="AX50" i="1"/>
  <c r="AX60" i="1" s="1"/>
  <c r="AY61" i="1"/>
  <c r="BB51" i="1"/>
  <c r="BB61" i="1" s="1"/>
  <c r="AT58" i="1"/>
  <c r="AX18" i="6"/>
  <c r="AX19" i="13" l="1"/>
  <c r="AW8" i="13"/>
  <c r="AW18" i="13"/>
  <c r="AV70" i="10"/>
  <c r="AX52" i="10"/>
  <c r="AX62" i="10" s="1"/>
  <c r="AX30" i="13"/>
  <c r="AX71" i="10"/>
  <c r="AY9" i="13"/>
  <c r="AX20" i="13"/>
  <c r="AX69" i="10"/>
  <c r="AY7" i="13"/>
  <c r="AX51" i="10"/>
  <c r="AX61" i="10" s="1"/>
  <c r="AX29" i="13"/>
  <c r="AX68" i="10"/>
  <c r="AY6" i="13"/>
  <c r="AY59" i="1"/>
  <c r="BB49" i="1"/>
  <c r="BB59" i="1" s="1"/>
  <c r="AU58" i="1"/>
  <c r="AX58" i="10"/>
  <c r="AX70" i="1"/>
  <c r="AY8" i="6"/>
  <c r="AY18" i="6" s="1"/>
  <c r="AU68" i="1"/>
  <c r="AV6" i="6"/>
  <c r="AV16" i="6" s="1"/>
  <c r="AY69" i="1"/>
  <c r="BB17" i="6"/>
  <c r="AV60" i="10"/>
  <c r="AY70" i="1" l="1"/>
  <c r="BB18" i="6"/>
  <c r="AW6" i="6"/>
  <c r="AV68" i="1"/>
  <c r="AX72" i="10"/>
  <c r="AY10" i="13"/>
  <c r="BB69" i="1"/>
  <c r="AY48" i="10"/>
  <c r="AY26" i="13"/>
  <c r="BB6" i="13"/>
  <c r="BB26" i="13" s="1"/>
  <c r="AY49" i="10"/>
  <c r="AY27" i="13"/>
  <c r="BB7" i="13"/>
  <c r="BB27" i="13" s="1"/>
  <c r="AY29" i="13"/>
  <c r="AY51" i="10"/>
  <c r="BB9" i="13"/>
  <c r="BB29" i="13" s="1"/>
  <c r="AW70" i="10"/>
  <c r="AX8" i="13"/>
  <c r="AX18" i="13"/>
  <c r="AY28" i="6"/>
  <c r="AY50" i="1"/>
  <c r="BB8" i="6"/>
  <c r="BB28" i="6" s="1"/>
  <c r="AV26" i="6"/>
  <c r="AV48" i="1"/>
  <c r="AY16" i="13"/>
  <c r="AY17" i="13"/>
  <c r="AY19" i="13"/>
  <c r="AW50" i="10"/>
  <c r="AW28" i="13"/>
  <c r="AW48" i="1" l="1"/>
  <c r="AW26" i="6"/>
  <c r="AX70" i="10"/>
  <c r="AY8" i="13"/>
  <c r="AY30" i="13"/>
  <c r="AY52" i="10"/>
  <c r="BB10" i="13"/>
  <c r="BB30" i="13" s="1"/>
  <c r="AV58" i="1"/>
  <c r="AY58" i="10"/>
  <c r="BB48" i="10"/>
  <c r="BB58" i="10" s="1"/>
  <c r="AY20" i="13"/>
  <c r="AX28" i="13"/>
  <c r="AX50" i="10"/>
  <c r="AW60" i="10"/>
  <c r="AY60" i="1"/>
  <c r="BB50" i="1"/>
  <c r="BB60" i="1" s="1"/>
  <c r="AY71" i="10"/>
  <c r="BB19" i="13"/>
  <c r="AY69" i="10"/>
  <c r="BB17" i="13"/>
  <c r="AY61" i="10"/>
  <c r="BB51" i="10"/>
  <c r="BB61" i="10" s="1"/>
  <c r="AW16" i="6"/>
  <c r="BB16" i="13"/>
  <c r="AY68" i="10"/>
  <c r="AY59" i="10"/>
  <c r="BB49" i="10"/>
  <c r="BB59" i="10" s="1"/>
  <c r="BB70" i="1"/>
  <c r="BB68" i="10" l="1"/>
  <c r="AY50" i="10"/>
  <c r="AY28" i="13"/>
  <c r="BB8" i="13"/>
  <c r="BB28" i="13" s="1"/>
  <c r="AY18" i="13"/>
  <c r="BB71" i="10"/>
  <c r="AY72" i="10"/>
  <c r="BB20" i="13"/>
  <c r="AY62" i="10"/>
  <c r="BB52" i="10"/>
  <c r="BB62" i="10" s="1"/>
  <c r="BB69" i="10"/>
  <c r="AX6" i="6"/>
  <c r="AW68" i="1"/>
  <c r="AX16" i="6"/>
  <c r="AX60" i="10"/>
  <c r="AW58" i="1"/>
  <c r="AY60" i="10" l="1"/>
  <c r="BB50" i="10"/>
  <c r="BB60" i="10" s="1"/>
  <c r="BB72" i="10"/>
  <c r="AY70" i="10"/>
  <c r="BB18" i="13"/>
  <c r="AX68" i="1"/>
  <c r="AY6" i="6"/>
  <c r="AX26" i="6"/>
  <c r="AX48" i="1"/>
  <c r="BB70" i="10" l="1"/>
  <c r="AY26" i="6"/>
  <c r="AY48" i="1"/>
  <c r="BB6" i="6"/>
  <c r="BB26" i="6" s="1"/>
  <c r="AY16" i="6"/>
  <c r="AX58" i="1"/>
  <c r="AY68" i="1" l="1"/>
  <c r="BB16" i="6"/>
  <c r="AY58" i="1"/>
  <c r="BB48" i="1"/>
  <c r="BB58" i="1" s="1"/>
  <c r="BB68" i="1" l="1"/>
  <c r="C14" i="1"/>
  <c r="O14" i="1" s="1"/>
  <c r="C27" i="10"/>
  <c r="O27" i="10" s="1"/>
  <c r="C14" i="10"/>
  <c r="B21" i="1" l="1"/>
  <c r="B16" i="1"/>
  <c r="B22" i="1"/>
  <c r="B19" i="1"/>
  <c r="B18" i="1"/>
  <c r="B7" i="15"/>
  <c r="B15" i="1"/>
  <c r="B20" i="1"/>
  <c r="O17" i="1"/>
  <c r="C5" i="13"/>
  <c r="C24" i="10"/>
  <c r="C27" i="1"/>
  <c r="C37" i="10"/>
  <c r="O24" i="10" l="1"/>
  <c r="C34" i="10"/>
  <c r="O34" i="10" s="1"/>
  <c r="O37" i="10"/>
  <c r="C15" i="13"/>
  <c r="C47" i="10"/>
  <c r="C2" i="13"/>
  <c r="C25" i="13"/>
  <c r="B17" i="1"/>
  <c r="C8" i="7"/>
  <c r="B9" i="7" s="1"/>
  <c r="D8" i="7" s="1"/>
  <c r="F8" i="7" s="1"/>
  <c r="C37" i="1"/>
  <c r="O27" i="1"/>
  <c r="C5" i="6"/>
  <c r="C24" i="1"/>
  <c r="C22" i="13" l="1"/>
  <c r="C12" i="13"/>
  <c r="C67" i="10"/>
  <c r="C64" i="10" s="1"/>
  <c r="D5" i="13"/>
  <c r="O37" i="1"/>
  <c r="C34" i="1"/>
  <c r="O34" i="1" s="1"/>
  <c r="C47" i="1"/>
  <c r="C2" i="6"/>
  <c r="C25" i="6"/>
  <c r="C15" i="6"/>
  <c r="C44" i="10"/>
  <c r="C57" i="10"/>
  <c r="O24" i="1"/>
  <c r="C54" i="10" l="1"/>
  <c r="C67" i="1"/>
  <c r="C64" i="1" s="1"/>
  <c r="D5" i="6"/>
  <c r="D15" i="6"/>
  <c r="C12" i="6"/>
  <c r="D2" i="13"/>
  <c r="D25" i="13"/>
  <c r="D47" i="10"/>
  <c r="D15" i="13"/>
  <c r="C22" i="6"/>
  <c r="C44" i="1"/>
  <c r="C57" i="1"/>
  <c r="B9" i="15"/>
  <c r="B11" i="15"/>
  <c r="C24" i="7"/>
  <c r="B25" i="7" s="1"/>
  <c r="D24" i="7" s="1"/>
  <c r="F24" i="7" s="1"/>
  <c r="D22" i="13" l="1"/>
  <c r="D67" i="10"/>
  <c r="D64" i="10" s="1"/>
  <c r="D12" i="13"/>
  <c r="E5" i="13"/>
  <c r="C54" i="1"/>
  <c r="D67" i="1"/>
  <c r="D64" i="1" s="1"/>
  <c r="E5" i="6"/>
  <c r="E15" i="6" s="1"/>
  <c r="D12" i="6"/>
  <c r="D47" i="1"/>
  <c r="D25" i="6"/>
  <c r="D2" i="6"/>
  <c r="D57" i="10"/>
  <c r="D44" i="10"/>
  <c r="D44" i="1" l="1"/>
  <c r="D57" i="1"/>
  <c r="E47" i="10"/>
  <c r="E2" i="13"/>
  <c r="E25" i="13"/>
  <c r="D22" i="6"/>
  <c r="E12" i="6"/>
  <c r="E67" i="1"/>
  <c r="E64" i="1" s="1"/>
  <c r="F5" i="6"/>
  <c r="D54" i="10"/>
  <c r="E2" i="6"/>
  <c r="E22" i="6" s="1"/>
  <c r="E47" i="1"/>
  <c r="E25" i="6"/>
  <c r="E15" i="13"/>
  <c r="F25" i="6" l="1"/>
  <c r="F47" i="1"/>
  <c r="F2" i="6"/>
  <c r="F22" i="6" s="1"/>
  <c r="E44" i="10"/>
  <c r="E57" i="10"/>
  <c r="E22" i="13"/>
  <c r="F15" i="6"/>
  <c r="E12" i="13"/>
  <c r="F5" i="13"/>
  <c r="E67" i="10"/>
  <c r="E64" i="10" s="1"/>
  <c r="E44" i="1"/>
  <c r="E54" i="1" s="1"/>
  <c r="E57" i="1"/>
  <c r="D54" i="1"/>
  <c r="F15" i="13" l="1"/>
  <c r="F67" i="10" s="1"/>
  <c r="F64" i="10" s="1"/>
  <c r="F47" i="10"/>
  <c r="F25" i="13"/>
  <c r="F2" i="13"/>
  <c r="F67" i="1"/>
  <c r="F64" i="1" s="1"/>
  <c r="F12" i="6"/>
  <c r="G5" i="6"/>
  <c r="G15" i="6" s="1"/>
  <c r="F57" i="1"/>
  <c r="F44" i="1"/>
  <c r="F54" i="1" s="1"/>
  <c r="E54" i="10"/>
  <c r="F12" i="13" l="1"/>
  <c r="G5" i="13"/>
  <c r="G67" i="1"/>
  <c r="G64" i="1" s="1"/>
  <c r="H5" i="6"/>
  <c r="G12" i="6"/>
  <c r="H15" i="6"/>
  <c r="G25" i="13"/>
  <c r="G2" i="13"/>
  <c r="G22" i="13" s="1"/>
  <c r="G47" i="10"/>
  <c r="F57" i="10"/>
  <c r="F44" i="10"/>
  <c r="G2" i="6"/>
  <c r="G25" i="6"/>
  <c r="G47" i="1"/>
  <c r="G15" i="13"/>
  <c r="F22" i="13"/>
  <c r="H12" i="6" l="1"/>
  <c r="H67" i="1"/>
  <c r="H64" i="1" s="1"/>
  <c r="I5" i="6"/>
  <c r="I15" i="6"/>
  <c r="G57" i="1"/>
  <c r="G44" i="1"/>
  <c r="G57" i="10"/>
  <c r="G44" i="10"/>
  <c r="G54" i="10" s="1"/>
  <c r="H2" i="6"/>
  <c r="H22" i="6" s="1"/>
  <c r="H25" i="6"/>
  <c r="H47" i="1"/>
  <c r="G67" i="10"/>
  <c r="G64" i="10" s="1"/>
  <c r="H5" i="13"/>
  <c r="G12" i="13"/>
  <c r="G22" i="6"/>
  <c r="F54" i="10"/>
  <c r="H15" i="13" l="1"/>
  <c r="G54" i="1"/>
  <c r="H44" i="1"/>
  <c r="H54" i="1" s="1"/>
  <c r="H57" i="1"/>
  <c r="I67" i="1"/>
  <c r="I64" i="1" s="1"/>
  <c r="J5" i="6"/>
  <c r="J15" i="6" s="1"/>
  <c r="I12" i="6"/>
  <c r="H12" i="13"/>
  <c r="I5" i="13"/>
  <c r="H67" i="10"/>
  <c r="H64" i="10" s="1"/>
  <c r="I2" i="6"/>
  <c r="I22" i="6" s="1"/>
  <c r="I47" i="1"/>
  <c r="I25" i="6"/>
  <c r="H2" i="13"/>
  <c r="H22" i="13" s="1"/>
  <c r="H47" i="10"/>
  <c r="H25" i="13"/>
  <c r="J67" i="1" l="1"/>
  <c r="J64" i="1" s="1"/>
  <c r="J12" i="6"/>
  <c r="K5" i="6"/>
  <c r="I57" i="1"/>
  <c r="I44" i="1"/>
  <c r="I54" i="1" s="1"/>
  <c r="J2" i="6"/>
  <c r="J22" i="6" s="1"/>
  <c r="J47" i="1"/>
  <c r="J25" i="6"/>
  <c r="H44" i="10"/>
  <c r="H57" i="10"/>
  <c r="I2" i="13"/>
  <c r="I22" i="13" s="1"/>
  <c r="I25" i="13"/>
  <c r="I47" i="10"/>
  <c r="I15" i="13"/>
  <c r="H54" i="10" l="1"/>
  <c r="K25" i="6"/>
  <c r="K47" i="1"/>
  <c r="K2" i="6"/>
  <c r="K22" i="6" s="1"/>
  <c r="I67" i="10"/>
  <c r="I64" i="10" s="1"/>
  <c r="I12" i="13"/>
  <c r="J5" i="13"/>
  <c r="I44" i="10"/>
  <c r="I54" i="10" s="1"/>
  <c r="I57" i="10"/>
  <c r="J44" i="1"/>
  <c r="J54" i="1" s="1"/>
  <c r="J57" i="1"/>
  <c r="K15" i="6"/>
  <c r="J47" i="10" l="1"/>
  <c r="J25" i="13"/>
  <c r="J2" i="13"/>
  <c r="J22" i="13" s="1"/>
  <c r="K67" i="1"/>
  <c r="K64" i="1" s="1"/>
  <c r="K12" i="6"/>
  <c r="L5" i="6"/>
  <c r="L15" i="6" s="1"/>
  <c r="K44" i="1"/>
  <c r="K54" i="1" s="1"/>
  <c r="K57" i="1"/>
  <c r="J15" i="13"/>
  <c r="L47" i="1" l="1"/>
  <c r="L2" i="6"/>
  <c r="L22" i="6" s="1"/>
  <c r="L25" i="6"/>
  <c r="L67" i="1"/>
  <c r="L64" i="1" s="1"/>
  <c r="M5" i="6"/>
  <c r="M15" i="6" s="1"/>
  <c r="L12" i="6"/>
  <c r="K5" i="13"/>
  <c r="J12" i="13"/>
  <c r="J67" i="10"/>
  <c r="J64" i="10" s="1"/>
  <c r="J44" i="10"/>
  <c r="J54" i="10" s="1"/>
  <c r="J57" i="10"/>
  <c r="M67" i="1" l="1"/>
  <c r="M64" i="1" s="1"/>
  <c r="M12" i="6"/>
  <c r="N5" i="6"/>
  <c r="K25" i="13"/>
  <c r="K2" i="13"/>
  <c r="K22" i="13" s="1"/>
  <c r="K47" i="10"/>
  <c r="M2" i="6"/>
  <c r="M22" i="6" s="1"/>
  <c r="M25" i="6"/>
  <c r="M47" i="1"/>
  <c r="K15" i="13"/>
  <c r="L44" i="1"/>
  <c r="L54" i="1" s="1"/>
  <c r="L57" i="1"/>
  <c r="K44" i="10" l="1"/>
  <c r="K54" i="10" s="1"/>
  <c r="K57" i="10"/>
  <c r="N25" i="6"/>
  <c r="N47" i="1"/>
  <c r="N2" i="6"/>
  <c r="O5" i="6"/>
  <c r="O25" i="6" s="1"/>
  <c r="M44" i="1"/>
  <c r="M54" i="1" s="1"/>
  <c r="M57" i="1"/>
  <c r="N15" i="6"/>
  <c r="K67" i="10"/>
  <c r="K64" i="10" s="1"/>
  <c r="L5" i="13"/>
  <c r="L15" i="13" s="1"/>
  <c r="K12" i="13"/>
  <c r="L67" i="10" l="1"/>
  <c r="L64" i="10" s="1"/>
  <c r="M5" i="13"/>
  <c r="L12" i="13"/>
  <c r="M15" i="13"/>
  <c r="N44" i="1"/>
  <c r="N57" i="1"/>
  <c r="O47" i="1"/>
  <c r="O57" i="1" s="1"/>
  <c r="N22" i="6"/>
  <c r="O2" i="6"/>
  <c r="O22" i="6" s="1"/>
  <c r="L2" i="13"/>
  <c r="L22" i="13" s="1"/>
  <c r="L25" i="13"/>
  <c r="L47" i="10"/>
  <c r="N67" i="1"/>
  <c r="O15" i="6"/>
  <c r="N12" i="6"/>
  <c r="O12" i="6" s="1"/>
  <c r="M67" i="10" l="1"/>
  <c r="M64" i="10" s="1"/>
  <c r="M12" i="13"/>
  <c r="N5" i="13"/>
  <c r="N15" i="13" s="1"/>
  <c r="P5" i="6"/>
  <c r="N54" i="1"/>
  <c r="O44" i="1"/>
  <c r="M25" i="13"/>
  <c r="M47" i="10"/>
  <c r="M2" i="13"/>
  <c r="M22" i="13" s="1"/>
  <c r="O67" i="1"/>
  <c r="N64" i="1"/>
  <c r="L44" i="10"/>
  <c r="L54" i="10" s="1"/>
  <c r="L57" i="10"/>
  <c r="O15" i="13" l="1"/>
  <c r="N67" i="10"/>
  <c r="N12" i="13"/>
  <c r="O12" i="13" s="1"/>
  <c r="N47" i="10"/>
  <c r="N25" i="13"/>
  <c r="N2" i="13"/>
  <c r="O5" i="13"/>
  <c r="O25" i="13" s="1"/>
  <c r="B13" i="15"/>
  <c r="O54" i="1"/>
  <c r="P2" i="6"/>
  <c r="P47" i="1"/>
  <c r="P25" i="6"/>
  <c r="O64" i="1"/>
  <c r="B17" i="15" s="1"/>
  <c r="C16" i="7"/>
  <c r="B17" i="7" s="1"/>
  <c r="D16" i="7" s="1"/>
  <c r="F16" i="7" s="1"/>
  <c r="M57" i="10"/>
  <c r="M44" i="10"/>
  <c r="M54" i="10" s="1"/>
  <c r="P15" i="6"/>
  <c r="N44" i="10" l="1"/>
  <c r="N57" i="10"/>
  <c r="O47" i="10"/>
  <c r="O57" i="10" s="1"/>
  <c r="Q5" i="6"/>
  <c r="P12" i="6"/>
  <c r="P67" i="1"/>
  <c r="P64" i="1" s="1"/>
  <c r="P22" i="6"/>
  <c r="N64" i="10"/>
  <c r="O67" i="10"/>
  <c r="O64" i="10" s="1"/>
  <c r="N22" i="13"/>
  <c r="O2" i="13"/>
  <c r="O22" i="13" s="1"/>
  <c r="P44" i="1"/>
  <c r="P57" i="1"/>
  <c r="B15" i="15"/>
  <c r="C32" i="7"/>
  <c r="B33" i="7" s="1"/>
  <c r="D32" i="7" s="1"/>
  <c r="F32" i="7" s="1"/>
  <c r="H2" i="7" s="1"/>
  <c r="B18" i="2" s="1"/>
  <c r="P5" i="13"/>
  <c r="B20" i="2" l="1"/>
  <c r="B19" i="2"/>
  <c r="Q47" i="1"/>
  <c r="Q25" i="6"/>
  <c r="Q2" i="6"/>
  <c r="Q15" i="6"/>
  <c r="P54" i="1"/>
  <c r="P2" i="13"/>
  <c r="P25" i="13"/>
  <c r="P47" i="10"/>
  <c r="P15" i="13"/>
  <c r="N54" i="10"/>
  <c r="O44" i="10"/>
  <c r="O54" i="10" s="1"/>
  <c r="P57" i="10" l="1"/>
  <c r="P44" i="10"/>
  <c r="Q44" i="1"/>
  <c r="Q57" i="1"/>
  <c r="Q5" i="13"/>
  <c r="P12" i="13"/>
  <c r="P67" i="10"/>
  <c r="P64" i="10" s="1"/>
  <c r="I2" i="2"/>
  <c r="B75" i="18" s="1"/>
  <c r="J3" i="2"/>
  <c r="J7" i="2"/>
  <c r="I6" i="2"/>
  <c r="B79" i="18" s="1"/>
  <c r="J8" i="2"/>
  <c r="M2" i="2"/>
  <c r="J6" i="2"/>
  <c r="R6" i="2"/>
  <c r="B89" i="11" s="1"/>
  <c r="I9" i="2"/>
  <c r="J9" i="2"/>
  <c r="Q4" i="2"/>
  <c r="B87" i="18" s="1"/>
  <c r="N2" i="2"/>
  <c r="B75" i="11" s="1"/>
  <c r="M9" i="2"/>
  <c r="B82" i="18" s="1"/>
  <c r="R7" i="2"/>
  <c r="B90" i="11" s="1"/>
  <c r="R4" i="2"/>
  <c r="B87" i="11" s="1"/>
  <c r="J4" i="2"/>
  <c r="R5" i="2"/>
  <c r="B88" i="11" s="1"/>
  <c r="I7" i="2"/>
  <c r="N9" i="2"/>
  <c r="B82" i="11" s="1"/>
  <c r="I5" i="2"/>
  <c r="B78" i="18" s="1"/>
  <c r="I8" i="2"/>
  <c r="Q5" i="2"/>
  <c r="B88" i="18" s="1"/>
  <c r="M7" i="2"/>
  <c r="B80" i="18" s="1"/>
  <c r="R3" i="2"/>
  <c r="B86" i="11" s="1"/>
  <c r="N7" i="2"/>
  <c r="B80" i="11" s="1"/>
  <c r="J5" i="2"/>
  <c r="Q6" i="2"/>
  <c r="B89" i="18" s="1"/>
  <c r="M5" i="2"/>
  <c r="L7" i="2"/>
  <c r="L4" i="2"/>
  <c r="O8" i="2"/>
  <c r="O6" i="2"/>
  <c r="N8" i="2"/>
  <c r="B81" i="11" s="1"/>
  <c r="M3" i="2"/>
  <c r="B76" i="18" s="1"/>
  <c r="N5" i="2"/>
  <c r="B78" i="11" s="1"/>
  <c r="O7" i="2"/>
  <c r="P2" i="2"/>
  <c r="L5" i="2"/>
  <c r="K6" i="2"/>
  <c r="R2" i="2"/>
  <c r="B85" i="11" s="1"/>
  <c r="Q2" i="2"/>
  <c r="B85" i="18" s="1"/>
  <c r="L3" i="2"/>
  <c r="P3" i="2"/>
  <c r="L9" i="2"/>
  <c r="K9" i="2"/>
  <c r="N6" i="2"/>
  <c r="B79" i="11" s="1"/>
  <c r="J2" i="2"/>
  <c r="Q8" i="2"/>
  <c r="B91" i="18" s="1"/>
  <c r="L6" i="2"/>
  <c r="K7" i="2"/>
  <c r="K4" i="2"/>
  <c r="L2" i="2"/>
  <c r="R9" i="2"/>
  <c r="B92" i="11" s="1"/>
  <c r="O4" i="2"/>
  <c r="P7" i="2"/>
  <c r="O3" i="2"/>
  <c r="O9" i="2"/>
  <c r="R8" i="2"/>
  <c r="B91" i="11" s="1"/>
  <c r="N4" i="2"/>
  <c r="B77" i="11" s="1"/>
  <c r="L8" i="2"/>
  <c r="P5" i="2"/>
  <c r="O2" i="2"/>
  <c r="P6" i="2"/>
  <c r="P8" i="2"/>
  <c r="Q9" i="2"/>
  <c r="B92" i="18" s="1"/>
  <c r="M8" i="2"/>
  <c r="B81" i="18" s="1"/>
  <c r="N3" i="2"/>
  <c r="B76" i="11" s="1"/>
  <c r="I3" i="2"/>
  <c r="M4" i="2"/>
  <c r="K2" i="2"/>
  <c r="P4" i="2"/>
  <c r="O5" i="2"/>
  <c r="Q3" i="2"/>
  <c r="B86" i="18" s="1"/>
  <c r="Q7" i="2"/>
  <c r="B90" i="18" s="1"/>
  <c r="I4" i="2"/>
  <c r="B77" i="18" s="1"/>
  <c r="M6" i="2"/>
  <c r="K8" i="2"/>
  <c r="P9" i="2"/>
  <c r="K3" i="2"/>
  <c r="K5" i="2"/>
  <c r="R5" i="6"/>
  <c r="R15" i="6" s="1"/>
  <c r="Q67" i="1"/>
  <c r="Q64" i="1" s="1"/>
  <c r="Q12" i="6"/>
  <c r="Q22" i="6"/>
  <c r="P22" i="13"/>
  <c r="AA91" i="18" l="1"/>
  <c r="W91" i="18"/>
  <c r="S91" i="18"/>
  <c r="U91" i="18"/>
  <c r="X91" i="18"/>
  <c r="P91" i="18"/>
  <c r="Z91" i="18"/>
  <c r="V91" i="18"/>
  <c r="R91" i="18"/>
  <c r="Y91" i="18"/>
  <c r="Q91" i="18"/>
  <c r="T91" i="18"/>
  <c r="C78" i="18"/>
  <c r="C108" i="18" s="1"/>
  <c r="S78" i="18"/>
  <c r="S108" i="18" s="1"/>
  <c r="W78" i="18"/>
  <c r="W108" i="18" s="1"/>
  <c r="AA78" i="18"/>
  <c r="P78" i="18"/>
  <c r="P108" i="18" s="1"/>
  <c r="U78" i="18"/>
  <c r="Q78" i="18"/>
  <c r="Q108" i="18" s="1"/>
  <c r="R78" i="18"/>
  <c r="V78" i="18"/>
  <c r="V108" i="18" s="1"/>
  <c r="Z78" i="18"/>
  <c r="Z108" i="18" s="1"/>
  <c r="Y78" i="18"/>
  <c r="Y108" i="18" s="1"/>
  <c r="T78" i="18"/>
  <c r="T108" i="18" s="1"/>
  <c r="X78" i="18"/>
  <c r="T79" i="18"/>
  <c r="T109" i="18" s="1"/>
  <c r="X79" i="18"/>
  <c r="Q79" i="18"/>
  <c r="Q109" i="18" s="1"/>
  <c r="Z79" i="18"/>
  <c r="Z109" i="18" s="1"/>
  <c r="S79" i="18"/>
  <c r="S109" i="18" s="1"/>
  <c r="W79" i="18"/>
  <c r="W109" i="18" s="1"/>
  <c r="AA79" i="18"/>
  <c r="R79" i="18"/>
  <c r="V79" i="18"/>
  <c r="V109" i="18" s="1"/>
  <c r="P79" i="18"/>
  <c r="P109" i="18" s="1"/>
  <c r="U79" i="18"/>
  <c r="Y79" i="18"/>
  <c r="Y109" i="18" s="1"/>
  <c r="D77" i="18"/>
  <c r="D107" i="18" s="1"/>
  <c r="Z77" i="18"/>
  <c r="Z107" i="18" s="1"/>
  <c r="V77" i="18"/>
  <c r="V107" i="18" s="1"/>
  <c r="R77" i="18"/>
  <c r="P77" i="18"/>
  <c r="P107" i="18" s="1"/>
  <c r="W77" i="18"/>
  <c r="W107" i="18" s="1"/>
  <c r="C77" i="18"/>
  <c r="C107" i="18" s="1"/>
  <c r="Y77" i="18"/>
  <c r="Y107" i="18" s="1"/>
  <c r="U77" i="18"/>
  <c r="Q77" i="18"/>
  <c r="Q107" i="18" s="1"/>
  <c r="X77" i="18"/>
  <c r="T77" i="18"/>
  <c r="T107" i="18" s="1"/>
  <c r="AA77" i="18"/>
  <c r="S77" i="18"/>
  <c r="S107" i="18" s="1"/>
  <c r="P89" i="18"/>
  <c r="Q89" i="18"/>
  <c r="R89" i="18"/>
  <c r="S89" i="18"/>
  <c r="T89" i="18"/>
  <c r="U89" i="18"/>
  <c r="V89" i="18"/>
  <c r="W89" i="18"/>
  <c r="X89" i="18"/>
  <c r="Y89" i="18"/>
  <c r="Z89" i="18"/>
  <c r="AA89" i="18"/>
  <c r="P87" i="18"/>
  <c r="Q87" i="18"/>
  <c r="R87" i="18"/>
  <c r="S87" i="18"/>
  <c r="T87" i="18"/>
  <c r="U87" i="18"/>
  <c r="V87" i="18"/>
  <c r="W87" i="18"/>
  <c r="X87" i="18"/>
  <c r="Y87" i="18"/>
  <c r="Z87" i="18"/>
  <c r="AA87" i="18"/>
  <c r="AA90" i="18"/>
  <c r="V90" i="18"/>
  <c r="R90" i="18"/>
  <c r="Y90" i="18"/>
  <c r="P90" i="18"/>
  <c r="S90" i="18"/>
  <c r="Z90" i="18"/>
  <c r="U90" i="18"/>
  <c r="Q90" i="18"/>
  <c r="T90" i="18"/>
  <c r="X90" i="18"/>
  <c r="W90" i="18"/>
  <c r="Q76" i="18"/>
  <c r="Q106" i="18" s="1"/>
  <c r="U76" i="18"/>
  <c r="Y76" i="18"/>
  <c r="Y106" i="18" s="1"/>
  <c r="W76" i="18"/>
  <c r="W106" i="18" s="1"/>
  <c r="P76" i="18"/>
  <c r="P106" i="18" s="1"/>
  <c r="T76" i="18"/>
  <c r="T106" i="18" s="1"/>
  <c r="X76" i="18"/>
  <c r="S76" i="18"/>
  <c r="S106" i="18" s="1"/>
  <c r="AA76" i="18"/>
  <c r="R76" i="18"/>
  <c r="V76" i="18"/>
  <c r="V106" i="18" s="1"/>
  <c r="Z76" i="18"/>
  <c r="Z106" i="18" s="1"/>
  <c r="P88" i="18"/>
  <c r="Q88" i="18"/>
  <c r="R88" i="18"/>
  <c r="S88" i="18"/>
  <c r="T88" i="18"/>
  <c r="U88" i="18"/>
  <c r="V88" i="18"/>
  <c r="W88" i="18"/>
  <c r="X88" i="18"/>
  <c r="Y88" i="18"/>
  <c r="Z88" i="18"/>
  <c r="AA88" i="18"/>
  <c r="Y86" i="18"/>
  <c r="U86" i="18"/>
  <c r="Q86" i="18"/>
  <c r="W86" i="18"/>
  <c r="Z86" i="18"/>
  <c r="R86" i="18"/>
  <c r="X86" i="18"/>
  <c r="T86" i="18"/>
  <c r="P86" i="18"/>
  <c r="AA86" i="18"/>
  <c r="S86" i="18"/>
  <c r="V86" i="18"/>
  <c r="W92" i="18"/>
  <c r="Y92" i="18"/>
  <c r="S92" i="18"/>
  <c r="T92" i="18"/>
  <c r="Z92" i="18"/>
  <c r="AA92" i="18"/>
  <c r="X92" i="18"/>
  <c r="U92" i="18"/>
  <c r="V92" i="18"/>
  <c r="P92" i="18"/>
  <c r="Q92" i="18"/>
  <c r="R92" i="18"/>
  <c r="P85" i="18"/>
  <c r="Q85" i="18"/>
  <c r="R85" i="18"/>
  <c r="S85" i="18"/>
  <c r="T85" i="18"/>
  <c r="U85" i="18"/>
  <c r="V85" i="18"/>
  <c r="W85" i="18"/>
  <c r="X85" i="18"/>
  <c r="Y85" i="18"/>
  <c r="Z85" i="18"/>
  <c r="AA85" i="18"/>
  <c r="J75" i="18"/>
  <c r="E75" i="18"/>
  <c r="D75" i="18"/>
  <c r="I75" i="18"/>
  <c r="C75" i="18"/>
  <c r="P75" i="18"/>
  <c r="Z75" i="18"/>
  <c r="V75" i="18"/>
  <c r="AA75" i="18"/>
  <c r="Y75" i="18"/>
  <c r="W75" i="18"/>
  <c r="U75" i="18"/>
  <c r="S75" i="18"/>
  <c r="Q75" i="18"/>
  <c r="X75" i="18"/>
  <c r="T75" i="18"/>
  <c r="R75" i="18"/>
  <c r="C79" i="18"/>
  <c r="C109" i="18" s="1"/>
  <c r="D79" i="18"/>
  <c r="D109" i="18" s="1"/>
  <c r="E79" i="18"/>
  <c r="F79" i="18"/>
  <c r="F109" i="18" s="1"/>
  <c r="G79" i="18"/>
  <c r="G109" i="18" s="1"/>
  <c r="H79" i="18"/>
  <c r="I79" i="18"/>
  <c r="I109" i="18" s="1"/>
  <c r="J79" i="18"/>
  <c r="J109" i="18" s="1"/>
  <c r="K79" i="18"/>
  <c r="L79" i="18"/>
  <c r="L109" i="18" s="1"/>
  <c r="C90" i="18"/>
  <c r="D90" i="18"/>
  <c r="E90" i="18"/>
  <c r="F90" i="18"/>
  <c r="G90" i="18"/>
  <c r="H90" i="18"/>
  <c r="I90" i="18"/>
  <c r="J90" i="18"/>
  <c r="K90" i="18"/>
  <c r="L90" i="18"/>
  <c r="C86" i="18"/>
  <c r="D86" i="18"/>
  <c r="E86" i="18"/>
  <c r="F86" i="18"/>
  <c r="G86" i="18"/>
  <c r="H86" i="18"/>
  <c r="I86" i="18"/>
  <c r="J86" i="18"/>
  <c r="K86" i="18"/>
  <c r="L86" i="18"/>
  <c r="E77" i="18"/>
  <c r="F77" i="18"/>
  <c r="F107" i="18" s="1"/>
  <c r="G77" i="18"/>
  <c r="G107" i="18" s="1"/>
  <c r="H77" i="18"/>
  <c r="I77" i="18"/>
  <c r="I107" i="18" s="1"/>
  <c r="J77" i="18"/>
  <c r="J107" i="18" s="1"/>
  <c r="K77" i="18"/>
  <c r="L77" i="18"/>
  <c r="L107" i="18" s="1"/>
  <c r="C92" i="18"/>
  <c r="D92" i="18"/>
  <c r="E92" i="18"/>
  <c r="F92" i="18"/>
  <c r="G92" i="18"/>
  <c r="H92" i="18"/>
  <c r="I92" i="18"/>
  <c r="J92" i="18"/>
  <c r="K92" i="18"/>
  <c r="L92" i="18"/>
  <c r="C91" i="18"/>
  <c r="D91" i="18"/>
  <c r="E91" i="18"/>
  <c r="F91" i="18"/>
  <c r="G91" i="18"/>
  <c r="H91" i="18"/>
  <c r="I91" i="18"/>
  <c r="J91" i="18"/>
  <c r="K91" i="18"/>
  <c r="L91" i="18"/>
  <c r="C85" i="18"/>
  <c r="D85" i="18"/>
  <c r="E85" i="18"/>
  <c r="F85" i="18"/>
  <c r="G85" i="18"/>
  <c r="H85" i="18"/>
  <c r="I85" i="18"/>
  <c r="J85" i="18"/>
  <c r="K85" i="18"/>
  <c r="L85" i="18"/>
  <c r="C76" i="18"/>
  <c r="C106" i="18" s="1"/>
  <c r="D76" i="18"/>
  <c r="D106" i="18" s="1"/>
  <c r="E76" i="18"/>
  <c r="F76" i="18"/>
  <c r="F106" i="18" s="1"/>
  <c r="G76" i="18"/>
  <c r="G106" i="18" s="1"/>
  <c r="H76" i="18"/>
  <c r="I76" i="18"/>
  <c r="I106" i="18" s="1"/>
  <c r="J76" i="18"/>
  <c r="J106" i="18" s="1"/>
  <c r="K76" i="18"/>
  <c r="L76" i="18"/>
  <c r="L106" i="18" s="1"/>
  <c r="D78" i="18"/>
  <c r="D108" i="18" s="1"/>
  <c r="E78" i="18"/>
  <c r="F78" i="18"/>
  <c r="F108" i="18" s="1"/>
  <c r="G78" i="18"/>
  <c r="G108" i="18" s="1"/>
  <c r="H78" i="18"/>
  <c r="I78" i="18"/>
  <c r="I108" i="18" s="1"/>
  <c r="J78" i="18"/>
  <c r="J108" i="18" s="1"/>
  <c r="K78" i="18"/>
  <c r="L78" i="18"/>
  <c r="L108" i="18" s="1"/>
  <c r="C89" i="18"/>
  <c r="D89" i="18"/>
  <c r="E89" i="18"/>
  <c r="F89" i="18"/>
  <c r="G89" i="18"/>
  <c r="H89" i="18"/>
  <c r="I89" i="18"/>
  <c r="J89" i="18"/>
  <c r="K89" i="18"/>
  <c r="L89" i="18"/>
  <c r="C88" i="18"/>
  <c r="D88" i="18"/>
  <c r="E88" i="18"/>
  <c r="F88" i="18"/>
  <c r="G88" i="18"/>
  <c r="H88" i="18"/>
  <c r="I88" i="18"/>
  <c r="J88" i="18"/>
  <c r="K88" i="18"/>
  <c r="L88" i="18"/>
  <c r="C87" i="18"/>
  <c r="D87" i="18"/>
  <c r="E87" i="18"/>
  <c r="F87" i="18"/>
  <c r="G87" i="18"/>
  <c r="H87" i="18"/>
  <c r="I87" i="18"/>
  <c r="J87" i="18"/>
  <c r="K87" i="18"/>
  <c r="L87" i="18"/>
  <c r="F75" i="18"/>
  <c r="G75" i="18"/>
  <c r="H75" i="18"/>
  <c r="K75" i="18"/>
  <c r="L75" i="18"/>
  <c r="B89" i="10"/>
  <c r="B87" i="10"/>
  <c r="B90" i="10"/>
  <c r="B81" i="10"/>
  <c r="B76" i="10"/>
  <c r="B86" i="10"/>
  <c r="B92" i="10"/>
  <c r="B85" i="10"/>
  <c r="AU85" i="10" s="1"/>
  <c r="B79" i="10"/>
  <c r="X79" i="10" s="1"/>
  <c r="B78" i="10"/>
  <c r="E78" i="10" s="1"/>
  <c r="B91" i="10"/>
  <c r="P91" i="10" s="1"/>
  <c r="B80" i="10"/>
  <c r="B88" i="10"/>
  <c r="C88" i="10" s="1"/>
  <c r="B75" i="10"/>
  <c r="B77" i="10"/>
  <c r="B82" i="10"/>
  <c r="S5" i="6"/>
  <c r="R67" i="1"/>
  <c r="R64" i="1" s="1"/>
  <c r="R12" i="6"/>
  <c r="AN79" i="11"/>
  <c r="E79" i="11"/>
  <c r="AB79" i="11"/>
  <c r="P79" i="11"/>
  <c r="AG79" i="11"/>
  <c r="AY79" i="11"/>
  <c r="N79" i="11"/>
  <c r="AP79" i="11"/>
  <c r="AA79" i="11"/>
  <c r="H79" i="11"/>
  <c r="AV79" i="11"/>
  <c r="I79" i="11"/>
  <c r="I109" i="11" s="1"/>
  <c r="AF79" i="11"/>
  <c r="AF109" i="11" s="1"/>
  <c r="AS79" i="11"/>
  <c r="AM79" i="11"/>
  <c r="T79" i="11"/>
  <c r="T109" i="11" s="1"/>
  <c r="R79" i="11"/>
  <c r="M79" i="11"/>
  <c r="M109" i="11" s="1"/>
  <c r="D79" i="11"/>
  <c r="D109" i="11" s="1"/>
  <c r="V79" i="11"/>
  <c r="V109" i="11" s="1"/>
  <c r="K79" i="11"/>
  <c r="AJ79" i="11"/>
  <c r="X79" i="11"/>
  <c r="U79" i="11"/>
  <c r="AL79" i="11"/>
  <c r="AL109" i="11" s="1"/>
  <c r="W79" i="11"/>
  <c r="W109" i="11" s="1"/>
  <c r="AC79" i="11"/>
  <c r="AC109" i="11" s="1"/>
  <c r="AK79" i="11"/>
  <c r="AK109" i="11" s="1"/>
  <c r="L79" i="11"/>
  <c r="L109" i="11" s="1"/>
  <c r="Y79" i="11"/>
  <c r="Y109" i="11" s="1"/>
  <c r="AU79" i="11"/>
  <c r="AU109" i="11" s="1"/>
  <c r="C79" i="11"/>
  <c r="C109" i="11" s="1"/>
  <c r="J79" i="11"/>
  <c r="J109" i="11" s="1"/>
  <c r="F79" i="11"/>
  <c r="F109" i="11" s="1"/>
  <c r="AE79" i="11"/>
  <c r="AE109" i="11" s="1"/>
  <c r="AW79" i="11"/>
  <c r="AW109" i="11" s="1"/>
  <c r="AQ79" i="11"/>
  <c r="AQ109" i="11" s="1"/>
  <c r="Q79" i="11"/>
  <c r="Q109" i="11" s="1"/>
  <c r="AI79" i="11"/>
  <c r="AI109" i="11" s="1"/>
  <c r="AD79" i="11"/>
  <c r="AX79" i="11"/>
  <c r="AX109" i="11" s="1"/>
  <c r="AO79" i="11"/>
  <c r="AO109" i="11" s="1"/>
  <c r="AR79" i="11"/>
  <c r="AR109" i="11" s="1"/>
  <c r="AH79" i="11"/>
  <c r="AH109" i="11" s="1"/>
  <c r="S79" i="11"/>
  <c r="S109" i="11" s="1"/>
  <c r="G79" i="11"/>
  <c r="G109" i="11" s="1"/>
  <c r="AT79" i="11"/>
  <c r="AT109" i="11" s="1"/>
  <c r="Z79" i="11"/>
  <c r="Z109" i="11" s="1"/>
  <c r="P88" i="10"/>
  <c r="AN88" i="10"/>
  <c r="AW88" i="10"/>
  <c r="AB88" i="10"/>
  <c r="F88" i="10"/>
  <c r="AQ88" i="10"/>
  <c r="L88" i="10"/>
  <c r="AE88" i="10"/>
  <c r="AT88" i="10"/>
  <c r="V88" i="10"/>
  <c r="I88" i="10"/>
  <c r="AY88" i="10"/>
  <c r="N88" i="10"/>
  <c r="M88" i="10"/>
  <c r="AH88" i="10"/>
  <c r="AF88" i="10"/>
  <c r="AJ88" i="10"/>
  <c r="H88" i="10"/>
  <c r="AR88" i="10"/>
  <c r="D88" i="10"/>
  <c r="T88" i="10"/>
  <c r="K88" i="10"/>
  <c r="Q88" i="10"/>
  <c r="AX88" i="10"/>
  <c r="AL88" i="10"/>
  <c r="AC88" i="10"/>
  <c r="U88" i="10"/>
  <c r="E88" i="10"/>
  <c r="AV88" i="10"/>
  <c r="AM88" i="10"/>
  <c r="AU88" i="10"/>
  <c r="AI88" i="10"/>
  <c r="W88" i="10"/>
  <c r="J88" i="10"/>
  <c r="Z88" i="10"/>
  <c r="AD88" i="10"/>
  <c r="AP88" i="10"/>
  <c r="X88" i="10"/>
  <c r="AG88" i="10"/>
  <c r="AA88" i="10"/>
  <c r="AO88" i="10"/>
  <c r="R88" i="10"/>
  <c r="G88" i="10"/>
  <c r="AN90" i="11"/>
  <c r="C90" i="11"/>
  <c r="S90" i="11"/>
  <c r="AW90" i="11"/>
  <c r="AB90" i="11"/>
  <c r="F90" i="11"/>
  <c r="P90" i="11"/>
  <c r="AQ90" i="11"/>
  <c r="AT90" i="11"/>
  <c r="AK90" i="11"/>
  <c r="L90" i="11"/>
  <c r="V90" i="11"/>
  <c r="AG90" i="11"/>
  <c r="AC90" i="11"/>
  <c r="D90" i="11"/>
  <c r="Z90" i="11"/>
  <c r="T90" i="11"/>
  <c r="AU90" i="11"/>
  <c r="AF90" i="11"/>
  <c r="G90" i="11"/>
  <c r="U90" i="11"/>
  <c r="J90" i="11"/>
  <c r="K90" i="11"/>
  <c r="AR90" i="11"/>
  <c r="Q90" i="11"/>
  <c r="AY90" i="11"/>
  <c r="N90" i="11"/>
  <c r="AE90" i="11"/>
  <c r="AS90" i="11"/>
  <c r="AJ90" i="11"/>
  <c r="W90" i="11"/>
  <c r="AX90" i="11"/>
  <c r="AH90" i="11"/>
  <c r="AA90" i="11"/>
  <c r="R90" i="11"/>
  <c r="H90" i="11"/>
  <c r="X90" i="11"/>
  <c r="AI90" i="11"/>
  <c r="I90" i="11"/>
  <c r="Y90" i="11"/>
  <c r="AL90" i="11"/>
  <c r="E90" i="11"/>
  <c r="AO90" i="11"/>
  <c r="M90" i="11"/>
  <c r="AV90" i="11"/>
  <c r="AP90" i="11"/>
  <c r="AD90" i="11"/>
  <c r="AM90" i="11"/>
  <c r="Q2" i="13"/>
  <c r="Q47" i="10"/>
  <c r="Q25" i="13"/>
  <c r="C92" i="11"/>
  <c r="AB92" i="11"/>
  <c r="P92" i="11"/>
  <c r="I92" i="11"/>
  <c r="AN92" i="11"/>
  <c r="AT92" i="11"/>
  <c r="AW92" i="11"/>
  <c r="V92" i="11"/>
  <c r="S92" i="11"/>
  <c r="F92" i="11"/>
  <c r="AE92" i="11"/>
  <c r="AK92" i="11"/>
  <c r="L92" i="11"/>
  <c r="AV92" i="11"/>
  <c r="AJ92" i="11"/>
  <c r="W92" i="11"/>
  <c r="AR92" i="11"/>
  <c r="T92" i="11"/>
  <c r="K92" i="11"/>
  <c r="Z92" i="11"/>
  <c r="R92" i="11"/>
  <c r="AS92" i="11"/>
  <c r="J92" i="11"/>
  <c r="AI92" i="11"/>
  <c r="H92" i="11"/>
  <c r="AL92" i="11"/>
  <c r="AF92" i="11"/>
  <c r="AU92" i="11"/>
  <c r="AM92" i="11"/>
  <c r="AG92" i="11"/>
  <c r="Y92" i="11"/>
  <c r="AH92" i="11"/>
  <c r="AX92" i="11"/>
  <c r="AC92" i="11"/>
  <c r="X92" i="11"/>
  <c r="M92" i="11"/>
  <c r="D92" i="11"/>
  <c r="N92" i="11"/>
  <c r="AA92" i="11"/>
  <c r="AD92" i="11"/>
  <c r="AP92" i="11"/>
  <c r="Q92" i="11"/>
  <c r="U92" i="11"/>
  <c r="AO92" i="11"/>
  <c r="E92" i="11"/>
  <c r="G92" i="11"/>
  <c r="AY92" i="11"/>
  <c r="AQ92" i="11"/>
  <c r="B81" i="9"/>
  <c r="B81" i="1"/>
  <c r="B91" i="9"/>
  <c r="B91" i="1"/>
  <c r="Q15" i="13"/>
  <c r="B76" i="9"/>
  <c r="B76" i="1"/>
  <c r="B78" i="1"/>
  <c r="B78" i="9"/>
  <c r="U75" i="11"/>
  <c r="R75" i="11"/>
  <c r="AS75" i="11"/>
  <c r="E75" i="11"/>
  <c r="AD75" i="11"/>
  <c r="AP75" i="11"/>
  <c r="N75" i="11"/>
  <c r="P75" i="11"/>
  <c r="AG75" i="11"/>
  <c r="C75" i="11"/>
  <c r="X75" i="11"/>
  <c r="K75" i="11"/>
  <c r="AY75" i="11"/>
  <c r="AB75" i="11"/>
  <c r="AH75" i="11"/>
  <c r="G75" i="11"/>
  <c r="AV75" i="11"/>
  <c r="Q75" i="11"/>
  <c r="H75" i="11"/>
  <c r="AW75" i="11"/>
  <c r="AC75" i="11"/>
  <c r="M75" i="11"/>
  <c r="L75" i="11"/>
  <c r="V75" i="11"/>
  <c r="AR75" i="11"/>
  <c r="AE75" i="11"/>
  <c r="D75" i="11"/>
  <c r="AA75" i="11"/>
  <c r="AN75" i="11"/>
  <c r="S75" i="11"/>
  <c r="F75" i="11"/>
  <c r="I75" i="11"/>
  <c r="AM75" i="11"/>
  <c r="W75" i="11"/>
  <c r="Y75" i="11"/>
  <c r="T75" i="11"/>
  <c r="AQ75" i="11"/>
  <c r="AU75" i="11"/>
  <c r="AF75" i="11"/>
  <c r="AI75" i="11"/>
  <c r="AT75" i="11"/>
  <c r="AL75" i="11"/>
  <c r="AX75" i="11"/>
  <c r="AK75" i="11"/>
  <c r="AJ75" i="11"/>
  <c r="AO75" i="11"/>
  <c r="Z75" i="11"/>
  <c r="J75" i="11"/>
  <c r="B79" i="9"/>
  <c r="B79" i="1"/>
  <c r="B77" i="1"/>
  <c r="B77" i="9"/>
  <c r="AP76" i="11"/>
  <c r="AD76" i="11"/>
  <c r="AB76" i="11"/>
  <c r="P76" i="11"/>
  <c r="AN76" i="11"/>
  <c r="AV76" i="11"/>
  <c r="AY76" i="11"/>
  <c r="AS76" i="11"/>
  <c r="AG76" i="11"/>
  <c r="E76" i="11"/>
  <c r="AM76" i="11"/>
  <c r="R76" i="11"/>
  <c r="V76" i="11"/>
  <c r="V106" i="11" s="1"/>
  <c r="L76" i="11"/>
  <c r="L106" i="11" s="1"/>
  <c r="H76" i="11"/>
  <c r="G76" i="11"/>
  <c r="G106" i="11" s="1"/>
  <c r="AQ76" i="11"/>
  <c r="AQ106" i="11" s="1"/>
  <c r="K76" i="11"/>
  <c r="N76" i="11"/>
  <c r="AA76" i="11"/>
  <c r="AH76" i="11"/>
  <c r="AH106" i="11" s="1"/>
  <c r="F76" i="11"/>
  <c r="F106" i="11" s="1"/>
  <c r="W76" i="11"/>
  <c r="W106" i="11" s="1"/>
  <c r="X76" i="11"/>
  <c r="J76" i="11"/>
  <c r="J106" i="11" s="1"/>
  <c r="U76" i="11"/>
  <c r="Z76" i="11"/>
  <c r="Z106" i="11" s="1"/>
  <c r="AU76" i="11"/>
  <c r="AU106" i="11" s="1"/>
  <c r="AE76" i="11"/>
  <c r="AE106" i="11" s="1"/>
  <c r="D76" i="11"/>
  <c r="D106" i="11" s="1"/>
  <c r="M76" i="11"/>
  <c r="M106" i="11" s="1"/>
  <c r="S76" i="11"/>
  <c r="S106" i="11" s="1"/>
  <c r="AC76" i="11"/>
  <c r="AC106" i="11" s="1"/>
  <c r="I76" i="11"/>
  <c r="I106" i="11" s="1"/>
  <c r="Y76" i="11"/>
  <c r="Y106" i="11" s="1"/>
  <c r="AF76" i="11"/>
  <c r="AF106" i="11" s="1"/>
  <c r="AX76" i="11"/>
  <c r="AX106" i="11" s="1"/>
  <c r="AR76" i="11"/>
  <c r="AR106" i="11" s="1"/>
  <c r="AJ76" i="11"/>
  <c r="C76" i="11"/>
  <c r="C106" i="11" s="1"/>
  <c r="AT76" i="11"/>
  <c r="AT106" i="11" s="1"/>
  <c r="AO76" i="11"/>
  <c r="AO106" i="11" s="1"/>
  <c r="AI76" i="11"/>
  <c r="AI106" i="11" s="1"/>
  <c r="AW76" i="11"/>
  <c r="AW106" i="11" s="1"/>
  <c r="T76" i="11"/>
  <c r="T106" i="11" s="1"/>
  <c r="AL76" i="11"/>
  <c r="AL106" i="11" s="1"/>
  <c r="AK76" i="11"/>
  <c r="AK106" i="11" s="1"/>
  <c r="Q76" i="11"/>
  <c r="Q106" i="11" s="1"/>
  <c r="E77" i="11"/>
  <c r="AA77" i="11"/>
  <c r="AB77" i="11"/>
  <c r="AS77" i="11"/>
  <c r="R77" i="11"/>
  <c r="AN77" i="11"/>
  <c r="AD77" i="11"/>
  <c r="P77" i="11"/>
  <c r="N77" i="11"/>
  <c r="S77" i="11"/>
  <c r="S107" i="11" s="1"/>
  <c r="AE77" i="11"/>
  <c r="AE107" i="11" s="1"/>
  <c r="AP77" i="11"/>
  <c r="AG77" i="11"/>
  <c r="H77" i="11"/>
  <c r="T77" i="11"/>
  <c r="T107" i="11" s="1"/>
  <c r="U77" i="11"/>
  <c r="AY77" i="11"/>
  <c r="AJ77" i="11"/>
  <c r="X77" i="11"/>
  <c r="AV77" i="11"/>
  <c r="Q77" i="11"/>
  <c r="Q107" i="11" s="1"/>
  <c r="G77" i="11"/>
  <c r="G107" i="11" s="1"/>
  <c r="AH77" i="11"/>
  <c r="AH107" i="11" s="1"/>
  <c r="AM77" i="11"/>
  <c r="AO77" i="11"/>
  <c r="AO107" i="11" s="1"/>
  <c r="AQ77" i="11"/>
  <c r="AQ107" i="11" s="1"/>
  <c r="C77" i="11"/>
  <c r="C107" i="11" s="1"/>
  <c r="AW77" i="11"/>
  <c r="AW107" i="11" s="1"/>
  <c r="D77" i="11"/>
  <c r="D107" i="11" s="1"/>
  <c r="AR77" i="11"/>
  <c r="AR107" i="11" s="1"/>
  <c r="M77" i="11"/>
  <c r="M107" i="11" s="1"/>
  <c r="J77" i="11"/>
  <c r="J107" i="11" s="1"/>
  <c r="AF77" i="11"/>
  <c r="AF107" i="11" s="1"/>
  <c r="AL77" i="11"/>
  <c r="AL107" i="11" s="1"/>
  <c r="K77" i="11"/>
  <c r="AI77" i="11"/>
  <c r="AI107" i="11" s="1"/>
  <c r="V77" i="11"/>
  <c r="V107" i="11" s="1"/>
  <c r="AT77" i="11"/>
  <c r="AT107" i="11" s="1"/>
  <c r="AC77" i="11"/>
  <c r="AC107" i="11" s="1"/>
  <c r="AK77" i="11"/>
  <c r="AK107" i="11" s="1"/>
  <c r="W77" i="11"/>
  <c r="W107" i="11" s="1"/>
  <c r="Z77" i="11"/>
  <c r="Z107" i="11" s="1"/>
  <c r="I77" i="11"/>
  <c r="I107" i="11" s="1"/>
  <c r="AX77" i="11"/>
  <c r="AX107" i="11" s="1"/>
  <c r="L77" i="11"/>
  <c r="L107" i="11" s="1"/>
  <c r="F77" i="11"/>
  <c r="F107" i="11" s="1"/>
  <c r="AU77" i="11"/>
  <c r="AU107" i="11" s="1"/>
  <c r="Y77" i="11"/>
  <c r="Y107" i="11" s="1"/>
  <c r="AD78" i="11"/>
  <c r="E78" i="11"/>
  <c r="P78" i="11"/>
  <c r="AA78" i="11"/>
  <c r="AB78" i="11"/>
  <c r="AN78" i="11"/>
  <c r="H78" i="11"/>
  <c r="X78" i="11"/>
  <c r="AV78" i="11"/>
  <c r="AJ78" i="11"/>
  <c r="I78" i="11"/>
  <c r="I108" i="11" s="1"/>
  <c r="R78" i="11"/>
  <c r="N78" i="11"/>
  <c r="U78" i="11"/>
  <c r="AF78" i="11"/>
  <c r="AF108" i="11" s="1"/>
  <c r="AP78" i="11"/>
  <c r="D78" i="11"/>
  <c r="D108" i="11" s="1"/>
  <c r="T78" i="11"/>
  <c r="T108" i="11" s="1"/>
  <c r="V78" i="11"/>
  <c r="V108" i="11" s="1"/>
  <c r="AE78" i="11"/>
  <c r="AE108" i="11" s="1"/>
  <c r="AX78" i="11"/>
  <c r="AX108" i="11" s="1"/>
  <c r="AG78" i="11"/>
  <c r="AY78" i="11"/>
  <c r="K78" i="11"/>
  <c r="L78" i="11"/>
  <c r="L108" i="11" s="1"/>
  <c r="AS78" i="11"/>
  <c r="AT78" i="11"/>
  <c r="AT108" i="11" s="1"/>
  <c r="Q78" i="11"/>
  <c r="Q108" i="11" s="1"/>
  <c r="F78" i="11"/>
  <c r="F108" i="11" s="1"/>
  <c r="AW78" i="11"/>
  <c r="AW108" i="11" s="1"/>
  <c r="Y78" i="11"/>
  <c r="Y108" i="11" s="1"/>
  <c r="M78" i="11"/>
  <c r="M108" i="11" s="1"/>
  <c r="AO78" i="11"/>
  <c r="AO108" i="11" s="1"/>
  <c r="AR78" i="11"/>
  <c r="AR108" i="11" s="1"/>
  <c r="S78" i="11"/>
  <c r="S108" i="11" s="1"/>
  <c r="AH78" i="11"/>
  <c r="AH108" i="11" s="1"/>
  <c r="J78" i="11"/>
  <c r="J108" i="11" s="1"/>
  <c r="AQ78" i="11"/>
  <c r="AQ108" i="11" s="1"/>
  <c r="AM78" i="11"/>
  <c r="W78" i="11"/>
  <c r="W108" i="11" s="1"/>
  <c r="G78" i="11"/>
  <c r="G108" i="11" s="1"/>
  <c r="AK78" i="11"/>
  <c r="AK108" i="11" s="1"/>
  <c r="AI78" i="11"/>
  <c r="AI108" i="11" s="1"/>
  <c r="Z78" i="11"/>
  <c r="Z108" i="11" s="1"/>
  <c r="AC78" i="11"/>
  <c r="AC108" i="11" s="1"/>
  <c r="C78" i="11"/>
  <c r="C108" i="11" s="1"/>
  <c r="AU78" i="11"/>
  <c r="AU108" i="11" s="1"/>
  <c r="AL78" i="11"/>
  <c r="AL108" i="11" s="1"/>
  <c r="B90" i="1"/>
  <c r="B90" i="9"/>
  <c r="C91" i="11"/>
  <c r="AB91" i="11"/>
  <c r="AN91" i="11"/>
  <c r="P91" i="11"/>
  <c r="F91" i="11"/>
  <c r="V91" i="11"/>
  <c r="Y91" i="11"/>
  <c r="AH91" i="11"/>
  <c r="AK91" i="11"/>
  <c r="I91" i="11"/>
  <c r="AQ91" i="11"/>
  <c r="AT91" i="11"/>
  <c r="AG91" i="11"/>
  <c r="AO91" i="11"/>
  <c r="AF91" i="11"/>
  <c r="AD91" i="11"/>
  <c r="L91" i="11"/>
  <c r="AW91" i="11"/>
  <c r="D91" i="11"/>
  <c r="AV91" i="11"/>
  <c r="AA91" i="11"/>
  <c r="Z91" i="11"/>
  <c r="J91" i="11"/>
  <c r="K91" i="11"/>
  <c r="U91" i="11"/>
  <c r="AL91" i="11"/>
  <c r="AM91" i="11"/>
  <c r="N91" i="11"/>
  <c r="AJ91" i="11"/>
  <c r="AE91" i="11"/>
  <c r="Q91" i="11"/>
  <c r="AC91" i="11"/>
  <c r="W91" i="11"/>
  <c r="AS91" i="11"/>
  <c r="AR91" i="11"/>
  <c r="X91" i="11"/>
  <c r="E91" i="11"/>
  <c r="AY91" i="11"/>
  <c r="AX91" i="11"/>
  <c r="AI91" i="11"/>
  <c r="AP91" i="11"/>
  <c r="AU91" i="11"/>
  <c r="G91" i="11"/>
  <c r="T91" i="11"/>
  <c r="H91" i="11"/>
  <c r="M91" i="11"/>
  <c r="R91" i="11"/>
  <c r="S91" i="11"/>
  <c r="B88" i="1"/>
  <c r="B88" i="9"/>
  <c r="B80" i="1"/>
  <c r="B80" i="9"/>
  <c r="B92" i="9"/>
  <c r="B92" i="1"/>
  <c r="B86" i="1"/>
  <c r="B86" i="9"/>
  <c r="Q54" i="1"/>
  <c r="C88" i="11"/>
  <c r="P88" i="11"/>
  <c r="V88" i="11"/>
  <c r="AB88" i="11"/>
  <c r="AN88" i="11"/>
  <c r="L88" i="11"/>
  <c r="AT88" i="11"/>
  <c r="AQ88" i="11"/>
  <c r="AW88" i="11"/>
  <c r="Y88" i="11"/>
  <c r="S88" i="11"/>
  <c r="AE88" i="11"/>
  <c r="AG88" i="11"/>
  <c r="Q88" i="11"/>
  <c r="AP88" i="11"/>
  <c r="E88" i="11"/>
  <c r="F88" i="11"/>
  <c r="H88" i="11"/>
  <c r="T88" i="11"/>
  <c r="AD88" i="11"/>
  <c r="AO88" i="11"/>
  <c r="R88" i="11"/>
  <c r="I88" i="11"/>
  <c r="U88" i="11"/>
  <c r="D88" i="11"/>
  <c r="AA88" i="11"/>
  <c r="AJ88" i="11"/>
  <c r="Z88" i="11"/>
  <c r="AS88" i="11"/>
  <c r="X88" i="11"/>
  <c r="W88" i="11"/>
  <c r="AF88" i="11"/>
  <c r="J88" i="11"/>
  <c r="AI88" i="11"/>
  <c r="AU88" i="11"/>
  <c r="M88" i="11"/>
  <c r="N88" i="11"/>
  <c r="AY88" i="11"/>
  <c r="AH88" i="11"/>
  <c r="G88" i="11"/>
  <c r="AM88" i="11"/>
  <c r="AX88" i="11"/>
  <c r="AC88" i="11"/>
  <c r="AK88" i="11"/>
  <c r="AV88" i="11"/>
  <c r="AL88" i="11"/>
  <c r="K88" i="11"/>
  <c r="AR88" i="11"/>
  <c r="B82" i="9"/>
  <c r="B82" i="1"/>
  <c r="B75" i="1"/>
  <c r="B75" i="9"/>
  <c r="P54" i="10"/>
  <c r="F85" i="11"/>
  <c r="AW85" i="11"/>
  <c r="AT85" i="11"/>
  <c r="AQ85" i="11"/>
  <c r="AK85" i="11"/>
  <c r="V85" i="11"/>
  <c r="S85" i="11"/>
  <c r="P85" i="11"/>
  <c r="AN85" i="11"/>
  <c r="AE85" i="11"/>
  <c r="I85" i="11"/>
  <c r="Y85" i="11"/>
  <c r="L85" i="11"/>
  <c r="C85" i="11"/>
  <c r="AU85" i="11"/>
  <c r="AM85" i="11"/>
  <c r="AH85" i="11"/>
  <c r="AX85" i="11"/>
  <c r="Q85" i="11"/>
  <c r="AS85" i="11"/>
  <c r="AB85" i="11"/>
  <c r="G85" i="11"/>
  <c r="AA85" i="11"/>
  <c r="AO85" i="11"/>
  <c r="M85" i="11"/>
  <c r="T85" i="11"/>
  <c r="R85" i="11"/>
  <c r="W85" i="11"/>
  <c r="AF85" i="11"/>
  <c r="AV85" i="11"/>
  <c r="AL85" i="11"/>
  <c r="K85" i="11"/>
  <c r="AD85" i="11"/>
  <c r="D85" i="11"/>
  <c r="Z85" i="11"/>
  <c r="AC85" i="11"/>
  <c r="N85" i="11"/>
  <c r="AP85" i="11"/>
  <c r="E85" i="11"/>
  <c r="AG85" i="11"/>
  <c r="J85" i="11"/>
  <c r="AJ85" i="11"/>
  <c r="AI85" i="11"/>
  <c r="U85" i="11"/>
  <c r="AY85" i="11"/>
  <c r="AR85" i="11"/>
  <c r="X85" i="11"/>
  <c r="H85" i="11"/>
  <c r="AN86" i="11"/>
  <c r="AB86" i="11"/>
  <c r="F86" i="11"/>
  <c r="AW86" i="11"/>
  <c r="C86" i="11"/>
  <c r="AE86" i="11"/>
  <c r="I86" i="11"/>
  <c r="AH86" i="11"/>
  <c r="AK86" i="11"/>
  <c r="V86" i="11"/>
  <c r="AT86" i="11"/>
  <c r="AQ86" i="11"/>
  <c r="AF86" i="11"/>
  <c r="AL86" i="11"/>
  <c r="J86" i="11"/>
  <c r="AV86" i="11"/>
  <c r="AI86" i="11"/>
  <c r="X86" i="11"/>
  <c r="AA86" i="11"/>
  <c r="G86" i="11"/>
  <c r="AG86" i="11"/>
  <c r="L86" i="11"/>
  <c r="Z86" i="11"/>
  <c r="H86" i="11"/>
  <c r="AP86" i="11"/>
  <c r="AY86" i="11"/>
  <c r="M86" i="11"/>
  <c r="AJ86" i="11"/>
  <c r="AM86" i="11"/>
  <c r="AU86" i="11"/>
  <c r="Y86" i="11"/>
  <c r="S86" i="11"/>
  <c r="U86" i="11"/>
  <c r="AO86" i="11"/>
  <c r="R86" i="11"/>
  <c r="K86" i="11"/>
  <c r="P86" i="11"/>
  <c r="AS86" i="11"/>
  <c r="T86" i="11"/>
  <c r="N86" i="11"/>
  <c r="AR86" i="11"/>
  <c r="AC86" i="11"/>
  <c r="AD86" i="11"/>
  <c r="E86" i="11"/>
  <c r="AX86" i="11"/>
  <c r="W86" i="11"/>
  <c r="Q86" i="11"/>
  <c r="D86" i="11"/>
  <c r="B87" i="1"/>
  <c r="B87" i="9"/>
  <c r="P89" i="11"/>
  <c r="AN89" i="11"/>
  <c r="AB89" i="11"/>
  <c r="C89" i="11"/>
  <c r="AQ89" i="11"/>
  <c r="Y89" i="11"/>
  <c r="AW89" i="11"/>
  <c r="AH89" i="11"/>
  <c r="V89" i="11"/>
  <c r="AE89" i="11"/>
  <c r="AT89" i="11"/>
  <c r="F89" i="11"/>
  <c r="AK89" i="11"/>
  <c r="J89" i="11"/>
  <c r="N89" i="11"/>
  <c r="R89" i="11"/>
  <c r="AV89" i="11"/>
  <c r="AO89" i="11"/>
  <c r="AM89" i="11"/>
  <c r="AR89" i="11"/>
  <c r="W89" i="11"/>
  <c r="T89" i="11"/>
  <c r="Q89" i="11"/>
  <c r="AS89" i="11"/>
  <c r="H89" i="11"/>
  <c r="AA89" i="11"/>
  <c r="AG89" i="11"/>
  <c r="AX89" i="11"/>
  <c r="AI89" i="11"/>
  <c r="S89" i="11"/>
  <c r="AU89" i="11"/>
  <c r="AC89" i="11"/>
  <c r="K89" i="11"/>
  <c r="G89" i="11"/>
  <c r="L89" i="11"/>
  <c r="E89" i="11"/>
  <c r="M89" i="11"/>
  <c r="AY89" i="11"/>
  <c r="D89" i="11"/>
  <c r="AD89" i="11"/>
  <c r="AL89" i="11"/>
  <c r="U89" i="11"/>
  <c r="Z89" i="11"/>
  <c r="AJ89" i="11"/>
  <c r="I89" i="11"/>
  <c r="X89" i="11"/>
  <c r="AF89" i="11"/>
  <c r="AP89" i="11"/>
  <c r="R47" i="1"/>
  <c r="R25" i="6"/>
  <c r="R2" i="6"/>
  <c r="B85" i="9"/>
  <c r="B85" i="1"/>
  <c r="AB87" i="11"/>
  <c r="AN87" i="11"/>
  <c r="P87" i="11"/>
  <c r="Y87" i="11"/>
  <c r="L87" i="11"/>
  <c r="AK87" i="11"/>
  <c r="C87" i="11"/>
  <c r="S87" i="11"/>
  <c r="AW87" i="11"/>
  <c r="F87" i="11"/>
  <c r="I87" i="11"/>
  <c r="AQ87" i="11"/>
  <c r="AV87" i="11"/>
  <c r="K87" i="11"/>
  <c r="G87" i="11"/>
  <c r="J87" i="11"/>
  <c r="AR87" i="11"/>
  <c r="V87" i="11"/>
  <c r="AP87" i="11"/>
  <c r="U87" i="11"/>
  <c r="AC87" i="11"/>
  <c r="E87" i="11"/>
  <c r="AT87" i="11"/>
  <c r="D87" i="11"/>
  <c r="H87" i="11"/>
  <c r="AU87" i="11"/>
  <c r="AJ87" i="11"/>
  <c r="X87" i="11"/>
  <c r="AY87" i="11"/>
  <c r="AS87" i="11"/>
  <c r="R87" i="11"/>
  <c r="AE87" i="11"/>
  <c r="AX87" i="11"/>
  <c r="T87" i="11"/>
  <c r="W87" i="11"/>
  <c r="AI87" i="11"/>
  <c r="AH87" i="11"/>
  <c r="AL87" i="11"/>
  <c r="Z87" i="11"/>
  <c r="Q87" i="11"/>
  <c r="N87" i="11"/>
  <c r="AO87" i="11"/>
  <c r="AF87" i="11"/>
  <c r="AM87" i="11"/>
  <c r="M87" i="11"/>
  <c r="AA87" i="11"/>
  <c r="AG87" i="11"/>
  <c r="AD87" i="11"/>
  <c r="B89" i="9"/>
  <c r="B89" i="1"/>
  <c r="AP75" i="10" l="1"/>
  <c r="AJ75" i="10"/>
  <c r="AY75" i="10"/>
  <c r="AV75" i="10"/>
  <c r="AD75" i="10"/>
  <c r="AS75" i="10"/>
  <c r="AA75" i="10"/>
  <c r="E75" i="10"/>
  <c r="X75" i="10"/>
  <c r="AG75" i="10"/>
  <c r="AM75" i="10"/>
  <c r="R75" i="10"/>
  <c r="M75" i="10"/>
  <c r="D75" i="10"/>
  <c r="U75" i="10"/>
  <c r="G75" i="10"/>
  <c r="AB75" i="10"/>
  <c r="P75" i="10"/>
  <c r="AN75" i="10"/>
  <c r="AH75" i="10"/>
  <c r="L75" i="10"/>
  <c r="C75" i="10"/>
  <c r="AE75" i="10"/>
  <c r="F75" i="10"/>
  <c r="T75" i="10"/>
  <c r="K75" i="10"/>
  <c r="I75" i="10"/>
  <c r="AW75" i="10"/>
  <c r="AT75" i="10"/>
  <c r="AC75" i="10"/>
  <c r="BA75" i="10" s="1"/>
  <c r="AX75" i="10"/>
  <c r="AI75" i="10"/>
  <c r="N75" i="10"/>
  <c r="H75" i="10"/>
  <c r="W75" i="10"/>
  <c r="AL75" i="10"/>
  <c r="Z75" i="10"/>
  <c r="Y75" i="10"/>
  <c r="AQ75" i="10"/>
  <c r="Q75" i="10"/>
  <c r="AO75" i="10"/>
  <c r="S75" i="10"/>
  <c r="S105" i="10" s="1"/>
  <c r="AF75" i="10"/>
  <c r="AR75" i="10"/>
  <c r="AU75" i="10"/>
  <c r="AK75" i="10"/>
  <c r="J75" i="10"/>
  <c r="V75" i="10"/>
  <c r="AB77" i="10"/>
  <c r="AA77" i="10"/>
  <c r="AY77" i="10"/>
  <c r="AM77" i="10"/>
  <c r="AS77" i="10"/>
  <c r="AG77" i="10"/>
  <c r="BA77" i="10" s="1"/>
  <c r="AJ77" i="10"/>
  <c r="AD77" i="10"/>
  <c r="X77" i="10"/>
  <c r="AW89" i="10"/>
  <c r="AX89" i="10"/>
  <c r="R89" i="10"/>
  <c r="AV89" i="10"/>
  <c r="AI89" i="10"/>
  <c r="AM89" i="10"/>
  <c r="T89" i="10"/>
  <c r="AF89" i="10"/>
  <c r="X89" i="10"/>
  <c r="X99" i="10" s="1"/>
  <c r="X109" i="10" s="1"/>
  <c r="AR89" i="10"/>
  <c r="AO89" i="10"/>
  <c r="M89" i="10"/>
  <c r="AC89" i="10"/>
  <c r="AS89" i="10"/>
  <c r="AP89" i="10"/>
  <c r="K89" i="10"/>
  <c r="AJ89" i="10"/>
  <c r="Z89" i="10"/>
  <c r="Q89" i="10"/>
  <c r="D89" i="10"/>
  <c r="N89" i="10"/>
  <c r="O89" i="10" s="1"/>
  <c r="J89" i="10"/>
  <c r="E89" i="10"/>
  <c r="H89" i="10"/>
  <c r="U89" i="10"/>
  <c r="AY89" i="10"/>
  <c r="L89" i="10"/>
  <c r="AG89" i="10"/>
  <c r="AA89" i="10"/>
  <c r="AN89" i="10"/>
  <c r="AB89" i="10"/>
  <c r="P89" i="10"/>
  <c r="Y89" i="10"/>
  <c r="V89" i="10"/>
  <c r="C89" i="10"/>
  <c r="AE89" i="10"/>
  <c r="AK89" i="10"/>
  <c r="F89" i="10"/>
  <c r="AQ89" i="10"/>
  <c r="AT89" i="10"/>
  <c r="G89" i="10"/>
  <c r="AH89" i="10"/>
  <c r="I89" i="10"/>
  <c r="S89" i="10"/>
  <c r="AU89" i="10"/>
  <c r="AV99" i="10" s="1"/>
  <c r="W89" i="10"/>
  <c r="AD89" i="10"/>
  <c r="AL89" i="10"/>
  <c r="E87" i="10"/>
  <c r="J87" i="10"/>
  <c r="G87" i="10"/>
  <c r="D87" i="10"/>
  <c r="M87" i="10"/>
  <c r="L87" i="10"/>
  <c r="H87" i="10"/>
  <c r="F87" i="10"/>
  <c r="N87" i="10"/>
  <c r="O87" i="10" s="1"/>
  <c r="K87" i="10"/>
  <c r="P87" i="10"/>
  <c r="C87" i="10"/>
  <c r="E97" i="10" s="1"/>
  <c r="I87" i="10"/>
  <c r="AN90" i="10"/>
  <c r="L90" i="10"/>
  <c r="Y90" i="10"/>
  <c r="AQ90" i="10"/>
  <c r="F90" i="10"/>
  <c r="AH90" i="10"/>
  <c r="AT90" i="10"/>
  <c r="AE90" i="10"/>
  <c r="BA90" i="10" s="1"/>
  <c r="I90" i="10"/>
  <c r="T90" i="10"/>
  <c r="U90" i="10"/>
  <c r="AM90" i="10"/>
  <c r="M90" i="10"/>
  <c r="AW90" i="10"/>
  <c r="P90" i="10"/>
  <c r="C90" i="10"/>
  <c r="AB90" i="10"/>
  <c r="V90" i="10"/>
  <c r="AK90" i="10"/>
  <c r="AF90" i="10"/>
  <c r="D90" i="10"/>
  <c r="AA90" i="10"/>
  <c r="AU90" i="10"/>
  <c r="AO90" i="10"/>
  <c r="S90" i="10"/>
  <c r="AX90" i="10"/>
  <c r="AV90" i="10"/>
  <c r="W90" i="10"/>
  <c r="AD90" i="10"/>
  <c r="AC90" i="10"/>
  <c r="K90" i="10"/>
  <c r="AS90" i="10"/>
  <c r="AS100" i="10" s="1"/>
  <c r="AS110" i="10" s="1"/>
  <c r="Z90" i="10"/>
  <c r="AR90" i="10"/>
  <c r="AL90" i="10"/>
  <c r="AI90" i="10"/>
  <c r="AG90" i="10"/>
  <c r="Q90" i="10"/>
  <c r="AP90" i="10"/>
  <c r="R90" i="10"/>
  <c r="X90" i="10"/>
  <c r="AJ90" i="10"/>
  <c r="G90" i="10"/>
  <c r="N90" i="10"/>
  <c r="N100" i="10" s="1"/>
  <c r="N110" i="10" s="1"/>
  <c r="H90" i="10"/>
  <c r="E90" i="10"/>
  <c r="J90" i="10"/>
  <c r="AY90" i="10"/>
  <c r="AV76" i="10"/>
  <c r="AY76" i="10"/>
  <c r="E76" i="10"/>
  <c r="R76" i="10"/>
  <c r="AO76" i="10"/>
  <c r="AO106" i="10" s="1"/>
  <c r="AA76" i="10"/>
  <c r="AT76" i="10"/>
  <c r="AT106" i="10" s="1"/>
  <c r="T76" i="10"/>
  <c r="T106" i="10" s="1"/>
  <c r="AC76" i="10"/>
  <c r="AC106" i="10" s="1"/>
  <c r="D76" i="10"/>
  <c r="D106" i="10" s="1"/>
  <c r="X76" i="10"/>
  <c r="I76" i="10"/>
  <c r="I106" i="10" s="1"/>
  <c r="AL76" i="10"/>
  <c r="AL106" i="10" s="1"/>
  <c r="Y86" i="10"/>
  <c r="AE86" i="10"/>
  <c r="I86" i="10"/>
  <c r="L86" i="10"/>
  <c r="U86" i="10"/>
  <c r="AA86" i="10"/>
  <c r="AI86" i="10"/>
  <c r="AM86" i="10"/>
  <c r="AU86" i="10"/>
  <c r="F92" i="10"/>
  <c r="AJ92" i="10"/>
  <c r="AK92" i="10"/>
  <c r="X92" i="10"/>
  <c r="AV77" i="10"/>
  <c r="AH77" i="10"/>
  <c r="AH107" i="10" s="1"/>
  <c r="AE77" i="10"/>
  <c r="AE107" i="10" s="1"/>
  <c r="AC77" i="10"/>
  <c r="AC107" i="10" s="1"/>
  <c r="G77" i="10"/>
  <c r="G107" i="10" s="1"/>
  <c r="H77" i="10"/>
  <c r="L77" i="10"/>
  <c r="L107" i="10" s="1"/>
  <c r="AR77" i="10"/>
  <c r="AR107" i="10" s="1"/>
  <c r="AQ77" i="10"/>
  <c r="AQ107" i="10" s="1"/>
  <c r="E77" i="10"/>
  <c r="W77" i="10"/>
  <c r="W107" i="10" s="1"/>
  <c r="AW77" i="10"/>
  <c r="AW107" i="10" s="1"/>
  <c r="J77" i="10"/>
  <c r="J107" i="10" s="1"/>
  <c r="C77" i="10"/>
  <c r="C107" i="10" s="1"/>
  <c r="T77" i="10"/>
  <c r="T107" i="10" s="1"/>
  <c r="AK77" i="10"/>
  <c r="AK107" i="10" s="1"/>
  <c r="AL77" i="10"/>
  <c r="AL107" i="10" s="1"/>
  <c r="AO77" i="10"/>
  <c r="AO107" i="10" s="1"/>
  <c r="V77" i="10"/>
  <c r="V107" i="10" s="1"/>
  <c r="AI77" i="10"/>
  <c r="AI107" i="10" s="1"/>
  <c r="Z77" i="10"/>
  <c r="Z107" i="10" s="1"/>
  <c r="N77" i="10"/>
  <c r="AT77" i="10"/>
  <c r="AT107" i="10" s="1"/>
  <c r="S77" i="10"/>
  <c r="S107" i="10" s="1"/>
  <c r="AF77" i="10"/>
  <c r="AF107" i="10" s="1"/>
  <c r="AU77" i="10"/>
  <c r="AU107" i="10" s="1"/>
  <c r="Q77" i="10"/>
  <c r="Q107" i="10" s="1"/>
  <c r="U77" i="10"/>
  <c r="I77" i="10"/>
  <c r="I107" i="10" s="1"/>
  <c r="AX77" i="10"/>
  <c r="AX107" i="10" s="1"/>
  <c r="Z91" i="10"/>
  <c r="AY92" i="10"/>
  <c r="AI91" i="10"/>
  <c r="AX91" i="10"/>
  <c r="AW91" i="10"/>
  <c r="S78" i="10"/>
  <c r="S108" i="10" s="1"/>
  <c r="AA101" i="18"/>
  <c r="AA111" i="18" s="1"/>
  <c r="AA78" i="10"/>
  <c r="AO92" i="10"/>
  <c r="AG86" i="10"/>
  <c r="AN86" i="10"/>
  <c r="AF78" i="10"/>
  <c r="AF108" i="10" s="1"/>
  <c r="AS88" i="10"/>
  <c r="Y88" i="10"/>
  <c r="AH92" i="10"/>
  <c r="AH86" i="10"/>
  <c r="S92" i="10"/>
  <c r="X86" i="10"/>
  <c r="R92" i="10"/>
  <c r="AY78" i="10"/>
  <c r="AW92" i="10"/>
  <c r="J86" i="10"/>
  <c r="L92" i="10"/>
  <c r="G86" i="10"/>
  <c r="AY86" i="10"/>
  <c r="Z92" i="10"/>
  <c r="E86" i="10"/>
  <c r="AX86" i="10"/>
  <c r="AC78" i="10"/>
  <c r="AC108" i="10" s="1"/>
  <c r="AP78" i="10"/>
  <c r="AQ78" i="10"/>
  <c r="AQ108" i="10" s="1"/>
  <c r="K92" i="10"/>
  <c r="Q86" i="10"/>
  <c r="K86" i="10"/>
  <c r="I78" i="10"/>
  <c r="I108" i="10" s="1"/>
  <c r="S88" i="10"/>
  <c r="AZ88" i="10" s="1"/>
  <c r="AI92" i="10"/>
  <c r="H92" i="10"/>
  <c r="W92" i="10"/>
  <c r="Y92" i="10"/>
  <c r="AR86" i="10"/>
  <c r="AK86" i="10"/>
  <c r="W86" i="10"/>
  <c r="V86" i="10"/>
  <c r="I92" i="10"/>
  <c r="P92" i="10"/>
  <c r="AF92" i="10"/>
  <c r="AM92" i="10"/>
  <c r="AM102" i="10" s="1"/>
  <c r="AM112" i="10" s="1"/>
  <c r="AX92" i="10"/>
  <c r="AQ92" i="10"/>
  <c r="AQ86" i="10"/>
  <c r="S79" i="10"/>
  <c r="S109" i="10" s="1"/>
  <c r="J79" i="10"/>
  <c r="J109" i="10" s="1"/>
  <c r="AC92" i="10"/>
  <c r="J92" i="10"/>
  <c r="E92" i="10"/>
  <c r="C92" i="10"/>
  <c r="T86" i="10"/>
  <c r="N86" i="10"/>
  <c r="S86" i="10"/>
  <c r="AT86" i="10"/>
  <c r="AE85" i="10"/>
  <c r="AR92" i="10"/>
  <c r="M92" i="10"/>
  <c r="AV92" i="10"/>
  <c r="V92" i="10"/>
  <c r="AV86" i="10"/>
  <c r="M86" i="10"/>
  <c r="AC86" i="10"/>
  <c r="AW86" i="10"/>
  <c r="AK88" i="10"/>
  <c r="C86" i="10"/>
  <c r="P85" i="10"/>
  <c r="N92" i="10"/>
  <c r="AF86" i="10"/>
  <c r="AD86" i="10"/>
  <c r="AK85" i="10"/>
  <c r="U92" i="10"/>
  <c r="Q92" i="10"/>
  <c r="G92" i="10"/>
  <c r="AN92" i="10"/>
  <c r="R86" i="10"/>
  <c r="D86" i="10"/>
  <c r="P86" i="10"/>
  <c r="T92" i="10"/>
  <c r="AP79" i="10"/>
  <c r="AG92" i="10"/>
  <c r="AW85" i="10"/>
  <c r="AU92" i="10"/>
  <c r="AP92" i="10"/>
  <c r="AE92" i="10"/>
  <c r="AB92" i="10"/>
  <c r="AP86" i="10"/>
  <c r="AO86" i="10"/>
  <c r="F86" i="10"/>
  <c r="AB86" i="10"/>
  <c r="AL92" i="10"/>
  <c r="D92" i="10"/>
  <c r="AT92" i="10"/>
  <c r="H86" i="10"/>
  <c r="AJ86" i="10"/>
  <c r="AS92" i="10"/>
  <c r="AA92" i="10"/>
  <c r="AD92" i="10"/>
  <c r="AS86" i="10"/>
  <c r="Z86" i="10"/>
  <c r="AL86" i="10"/>
  <c r="AM96" i="10" s="1"/>
  <c r="N91" i="10"/>
  <c r="AI78" i="10"/>
  <c r="AI108" i="10" s="1"/>
  <c r="G91" i="10"/>
  <c r="E91" i="10"/>
  <c r="Q91" i="10"/>
  <c r="AT91" i="10"/>
  <c r="AX85" i="10"/>
  <c r="AU78" i="10"/>
  <c r="AU108" i="10" s="1"/>
  <c r="AL78" i="10"/>
  <c r="AL108" i="10" s="1"/>
  <c r="L78" i="10"/>
  <c r="L108" i="10" s="1"/>
  <c r="AD78" i="10"/>
  <c r="AA79" i="10"/>
  <c r="I91" i="10"/>
  <c r="AS91" i="10"/>
  <c r="D91" i="10"/>
  <c r="R91" i="10"/>
  <c r="S91" i="10"/>
  <c r="G85" i="10"/>
  <c r="J78" i="10"/>
  <c r="J108" i="10" s="1"/>
  <c r="AK78" i="10"/>
  <c r="AK108" i="10" s="1"/>
  <c r="AV78" i="10"/>
  <c r="AN78" i="10"/>
  <c r="AN108" i="10" s="1"/>
  <c r="P79" i="10"/>
  <c r="P109" i="10" s="1"/>
  <c r="V91" i="10"/>
  <c r="N78" i="10"/>
  <c r="Y91" i="10"/>
  <c r="W78" i="10"/>
  <c r="W108" i="10" s="1"/>
  <c r="M91" i="10"/>
  <c r="AC91" i="10"/>
  <c r="AU91" i="10"/>
  <c r="AN91" i="10"/>
  <c r="AD85" i="10"/>
  <c r="F78" i="10"/>
  <c r="F108" i="10" s="1"/>
  <c r="Q78" i="10"/>
  <c r="Q108" i="10" s="1"/>
  <c r="AG78" i="10"/>
  <c r="AB78" i="10"/>
  <c r="AB108" i="10" s="1"/>
  <c r="AG91" i="10"/>
  <c r="J91" i="10"/>
  <c r="H78" i="10"/>
  <c r="AP91" i="10"/>
  <c r="P78" i="10"/>
  <c r="AQ91" i="10"/>
  <c r="D85" i="10"/>
  <c r="Y78" i="10"/>
  <c r="Y108" i="10" s="1"/>
  <c r="AX78" i="10"/>
  <c r="AX108" i="10" s="1"/>
  <c r="T78" i="10"/>
  <c r="T108" i="10" s="1"/>
  <c r="R78" i="10"/>
  <c r="AA91" i="10"/>
  <c r="AO78" i="10"/>
  <c r="AO108" i="10" s="1"/>
  <c r="AO79" i="10"/>
  <c r="AO109" i="10" s="1"/>
  <c r="AJ91" i="10"/>
  <c r="AD91" i="10"/>
  <c r="U91" i="10"/>
  <c r="AR91" i="10"/>
  <c r="AH91" i="10"/>
  <c r="AJ101" i="10" s="1"/>
  <c r="AJ111" i="10" s="1"/>
  <c r="W85" i="10"/>
  <c r="Z78" i="10"/>
  <c r="Z108" i="10" s="1"/>
  <c r="AW78" i="10"/>
  <c r="AW108" i="10" s="1"/>
  <c r="AM78" i="10"/>
  <c r="H91" i="10"/>
  <c r="X91" i="10"/>
  <c r="W91" i="10"/>
  <c r="F91" i="10"/>
  <c r="AB91" i="10"/>
  <c r="M85" i="10"/>
  <c r="C78" i="10"/>
  <c r="C108" i="10" s="1"/>
  <c r="V78" i="10"/>
  <c r="V108" i="10" s="1"/>
  <c r="X78" i="10"/>
  <c r="X74" i="10" s="1"/>
  <c r="AM91" i="10"/>
  <c r="T91" i="10"/>
  <c r="U78" i="10"/>
  <c r="K91" i="10"/>
  <c r="AY91" i="10"/>
  <c r="AY101" i="10" s="1"/>
  <c r="AY111" i="10" s="1"/>
  <c r="AL91" i="10"/>
  <c r="AE91" i="10"/>
  <c r="C91" i="10"/>
  <c r="E101" i="10" s="1"/>
  <c r="E111" i="10" s="1"/>
  <c r="H85" i="10"/>
  <c r="AT78" i="10"/>
  <c r="AT108" i="10" s="1"/>
  <c r="D78" i="10"/>
  <c r="D108" i="10" s="1"/>
  <c r="AS78" i="10"/>
  <c r="F79" i="10"/>
  <c r="F109" i="10" s="1"/>
  <c r="AO91" i="10"/>
  <c r="L91" i="10"/>
  <c r="AR78" i="10"/>
  <c r="AR108" i="10" s="1"/>
  <c r="AA96" i="11"/>
  <c r="AA106" i="11" s="1"/>
  <c r="AV91" i="10"/>
  <c r="AF91" i="10"/>
  <c r="AK91" i="10"/>
  <c r="X85" i="10"/>
  <c r="G78" i="10"/>
  <c r="G108" i="10" s="1"/>
  <c r="AE78" i="10"/>
  <c r="AE108" i="10" s="1"/>
  <c r="AJ78" i="10"/>
  <c r="K78" i="10"/>
  <c r="C79" i="10"/>
  <c r="C109" i="10" s="1"/>
  <c r="R100" i="18"/>
  <c r="R110" i="18" s="1"/>
  <c r="U97" i="18"/>
  <c r="U107" i="18" s="1"/>
  <c r="U99" i="18"/>
  <c r="U109" i="18" s="1"/>
  <c r="AA84" i="18"/>
  <c r="U84" i="18"/>
  <c r="U98" i="18"/>
  <c r="U108" i="18" s="1"/>
  <c r="Z84" i="18"/>
  <c r="W76" i="10"/>
  <c r="W106" i="10" s="1"/>
  <c r="S76" i="10"/>
  <c r="S106" i="10" s="1"/>
  <c r="L76" i="10"/>
  <c r="L106" i="10" s="1"/>
  <c r="AX76" i="10"/>
  <c r="AX106" i="10" s="1"/>
  <c r="W79" i="10"/>
  <c r="W109" i="10" s="1"/>
  <c r="L79" i="10"/>
  <c r="L109" i="10" s="1"/>
  <c r="T79" i="10"/>
  <c r="T109" i="10" s="1"/>
  <c r="AM79" i="10"/>
  <c r="AA97" i="18"/>
  <c r="AA107" i="18" s="1"/>
  <c r="P77" i="10"/>
  <c r="AC79" i="10"/>
  <c r="AC109" i="10" s="1"/>
  <c r="D79" i="10"/>
  <c r="D109" i="10" s="1"/>
  <c r="AQ79" i="10"/>
  <c r="AQ109" i="10" s="1"/>
  <c r="AB79" i="10"/>
  <c r="AB109" i="10" s="1"/>
  <c r="AU76" i="10"/>
  <c r="AU106" i="10" s="1"/>
  <c r="M76" i="10"/>
  <c r="M106" i="10" s="1"/>
  <c r="AR76" i="10"/>
  <c r="AR106" i="10" s="1"/>
  <c r="P76" i="10"/>
  <c r="Z79" i="10"/>
  <c r="Z109" i="10" s="1"/>
  <c r="AL79" i="10"/>
  <c r="AL109" i="10" s="1"/>
  <c r="AV79" i="10"/>
  <c r="AN79" i="10"/>
  <c r="AJ102" i="11"/>
  <c r="AJ112" i="11" s="1"/>
  <c r="X102" i="18"/>
  <c r="X112" i="18" s="1"/>
  <c r="C76" i="10"/>
  <c r="C106" i="10" s="1"/>
  <c r="AM76" i="10"/>
  <c r="AS76" i="10"/>
  <c r="AP76" i="10"/>
  <c r="AR79" i="10"/>
  <c r="AR109" i="10" s="1"/>
  <c r="AJ79" i="10"/>
  <c r="K79" i="10"/>
  <c r="E79" i="10"/>
  <c r="Y77" i="10"/>
  <c r="Y107" i="10" s="1"/>
  <c r="F77" i="10"/>
  <c r="F107" i="10" s="1"/>
  <c r="K77" i="10"/>
  <c r="AN77" i="10"/>
  <c r="W84" i="18"/>
  <c r="U102" i="18"/>
  <c r="U112" i="18" s="1"/>
  <c r="G76" i="10"/>
  <c r="G106" i="10" s="1"/>
  <c r="AH76" i="10"/>
  <c r="AH106" i="10" s="1"/>
  <c r="H76" i="10"/>
  <c r="AN76" i="10"/>
  <c r="Q79" i="10"/>
  <c r="Q109" i="10" s="1"/>
  <c r="I79" i="10"/>
  <c r="I109" i="10" s="1"/>
  <c r="M79" i="10"/>
  <c r="M109" i="10" s="1"/>
  <c r="H79" i="10"/>
  <c r="Q84" i="18"/>
  <c r="AA102" i="18"/>
  <c r="AA112" i="18" s="1"/>
  <c r="AP77" i="10"/>
  <c r="AK76" i="10"/>
  <c r="AK106" i="10" s="1"/>
  <c r="AQ76" i="10"/>
  <c r="AQ106" i="10" s="1"/>
  <c r="U76" i="10"/>
  <c r="V76" i="10"/>
  <c r="V106" i="10" s="1"/>
  <c r="M78" i="10"/>
  <c r="M108" i="10" s="1"/>
  <c r="AH78" i="10"/>
  <c r="AH108" i="10" s="1"/>
  <c r="AW79" i="10"/>
  <c r="AW109" i="10" s="1"/>
  <c r="AK79" i="10"/>
  <c r="AK109" i="10" s="1"/>
  <c r="AX79" i="10"/>
  <c r="AX109" i="10" s="1"/>
  <c r="R79" i="10"/>
  <c r="D77" i="10"/>
  <c r="D107" i="10" s="1"/>
  <c r="M77" i="10"/>
  <c r="M107" i="10" s="1"/>
  <c r="R77" i="10"/>
  <c r="Y76" i="10"/>
  <c r="Y106" i="10" s="1"/>
  <c r="AF76" i="10"/>
  <c r="AF106" i="10" s="1"/>
  <c r="Z76" i="10"/>
  <c r="Z106" i="10" s="1"/>
  <c r="AJ76" i="10"/>
  <c r="AT79" i="10"/>
  <c r="AT109" i="10" s="1"/>
  <c r="Y79" i="10"/>
  <c r="Y109" i="10" s="1"/>
  <c r="N79" i="10"/>
  <c r="AG79" i="10"/>
  <c r="AI76" i="10"/>
  <c r="AI106" i="10" s="1"/>
  <c r="Q76" i="10"/>
  <c r="Q106" i="10" s="1"/>
  <c r="N76" i="10"/>
  <c r="AG76" i="10"/>
  <c r="AU79" i="10"/>
  <c r="AU109" i="10" s="1"/>
  <c r="AH79" i="10"/>
  <c r="AH109" i="10" s="1"/>
  <c r="G79" i="10"/>
  <c r="G109" i="10" s="1"/>
  <c r="AD79" i="10"/>
  <c r="J76" i="10"/>
  <c r="J106" i="10" s="1"/>
  <c r="AD76" i="10"/>
  <c r="AF79" i="10"/>
  <c r="AF109" i="10" s="1"/>
  <c r="V79" i="10"/>
  <c r="U79" i="10"/>
  <c r="AY79" i="10"/>
  <c r="AY74" i="10" s="1"/>
  <c r="F76" i="10"/>
  <c r="F106" i="10" s="1"/>
  <c r="AB76" i="10"/>
  <c r="AB106" i="10" s="1"/>
  <c r="AE76" i="10"/>
  <c r="AE106" i="10" s="1"/>
  <c r="AW76" i="10"/>
  <c r="AW106" i="10" s="1"/>
  <c r="K76" i="10"/>
  <c r="AI79" i="10"/>
  <c r="AI109" i="10" s="1"/>
  <c r="AE79" i="10"/>
  <c r="AE109" i="10" s="1"/>
  <c r="AS79" i="10"/>
  <c r="K100" i="11"/>
  <c r="K110" i="11" s="1"/>
  <c r="T84" i="18"/>
  <c r="X96" i="18"/>
  <c r="X106" i="18" s="1"/>
  <c r="X84" i="18"/>
  <c r="Q74" i="18"/>
  <c r="Q105" i="18"/>
  <c r="Q104" i="18" s="1"/>
  <c r="Y105" i="18"/>
  <c r="Y104" i="18" s="1"/>
  <c r="Y74" i="18"/>
  <c r="Z105" i="18"/>
  <c r="Z104" i="18" s="1"/>
  <c r="Z74" i="18"/>
  <c r="R84" i="18"/>
  <c r="P84" i="18"/>
  <c r="R95" i="18"/>
  <c r="R105" i="18" s="1"/>
  <c r="U96" i="18"/>
  <c r="U106" i="18" s="1"/>
  <c r="R96" i="18"/>
  <c r="R106" i="18" s="1"/>
  <c r="R98" i="18"/>
  <c r="R108" i="18" s="1"/>
  <c r="X97" i="18"/>
  <c r="X107" i="18" s="1"/>
  <c r="X99" i="18"/>
  <c r="X109" i="18" s="1"/>
  <c r="R101" i="18"/>
  <c r="R111" i="18" s="1"/>
  <c r="R74" i="18"/>
  <c r="S74" i="18"/>
  <c r="S105" i="18"/>
  <c r="S104" i="18" s="1"/>
  <c r="AA74" i="18"/>
  <c r="S84" i="18"/>
  <c r="U95" i="18"/>
  <c r="AA96" i="18"/>
  <c r="AA106" i="18" s="1"/>
  <c r="X100" i="18"/>
  <c r="X110" i="18" s="1"/>
  <c r="AA99" i="18"/>
  <c r="AA109" i="18" s="1"/>
  <c r="T105" i="18"/>
  <c r="T104" i="18" s="1"/>
  <c r="T74" i="18"/>
  <c r="U74" i="18"/>
  <c r="Y84" i="18"/>
  <c r="AA95" i="18"/>
  <c r="AA105" i="18" s="1"/>
  <c r="R102" i="18"/>
  <c r="R112" i="18" s="1"/>
  <c r="AA98" i="18"/>
  <c r="AA108" i="18" s="1"/>
  <c r="U100" i="18"/>
  <c r="U110" i="18" s="1"/>
  <c r="AA100" i="18"/>
  <c r="AA110" i="18" s="1"/>
  <c r="U101" i="18"/>
  <c r="U111" i="18" s="1"/>
  <c r="X74" i="18"/>
  <c r="W105" i="18"/>
  <c r="W104" i="18" s="1"/>
  <c r="W74" i="18"/>
  <c r="V74" i="18"/>
  <c r="V105" i="18"/>
  <c r="V104" i="18" s="1"/>
  <c r="P74" i="18"/>
  <c r="P105" i="18"/>
  <c r="P104" i="18" s="1"/>
  <c r="V84" i="18"/>
  <c r="X95" i="18"/>
  <c r="X98" i="18"/>
  <c r="X108" i="18" s="1"/>
  <c r="R97" i="18"/>
  <c r="R107" i="18" s="1"/>
  <c r="R99" i="18"/>
  <c r="R109" i="18" s="1"/>
  <c r="X101" i="18"/>
  <c r="X111" i="18" s="1"/>
  <c r="L105" i="18"/>
  <c r="L104" i="18" s="1"/>
  <c r="L74" i="18"/>
  <c r="K74" i="18"/>
  <c r="J105" i="18"/>
  <c r="J104" i="18" s="1"/>
  <c r="J74" i="18"/>
  <c r="I105" i="18"/>
  <c r="I104" i="18" s="1"/>
  <c r="I74" i="18"/>
  <c r="H74" i="18"/>
  <c r="G105" i="18"/>
  <c r="G104" i="18" s="1"/>
  <c r="G74" i="18"/>
  <c r="F105" i="18"/>
  <c r="F104" i="18" s="1"/>
  <c r="F74" i="18"/>
  <c r="E74" i="18"/>
  <c r="D105" i="18"/>
  <c r="D104" i="18" s="1"/>
  <c r="D74" i="18"/>
  <c r="C74" i="18"/>
  <c r="C105" i="18"/>
  <c r="C104" i="18" s="1"/>
  <c r="K97" i="18"/>
  <c r="K107" i="18" s="1"/>
  <c r="H97" i="18"/>
  <c r="H107" i="18" s="1"/>
  <c r="E97" i="18"/>
  <c r="E107" i="18" s="1"/>
  <c r="K98" i="18"/>
  <c r="K108" i="18" s="1"/>
  <c r="H98" i="18"/>
  <c r="H108" i="18" s="1"/>
  <c r="E98" i="18"/>
  <c r="E108" i="18" s="1"/>
  <c r="K99" i="18"/>
  <c r="K109" i="18" s="1"/>
  <c r="H99" i="18"/>
  <c r="H109" i="18" s="1"/>
  <c r="E99" i="18"/>
  <c r="E109" i="18" s="1"/>
  <c r="L84" i="18"/>
  <c r="K84" i="18"/>
  <c r="J84" i="18"/>
  <c r="I84" i="18"/>
  <c r="K95" i="18"/>
  <c r="H84" i="18"/>
  <c r="G84" i="18"/>
  <c r="F84" i="18"/>
  <c r="H95" i="18"/>
  <c r="E84" i="18"/>
  <c r="D84" i="18"/>
  <c r="C84" i="18"/>
  <c r="E95" i="18"/>
  <c r="K101" i="18"/>
  <c r="K111" i="18" s="1"/>
  <c r="H101" i="18"/>
  <c r="H111" i="18" s="1"/>
  <c r="E101" i="18"/>
  <c r="E111" i="18" s="1"/>
  <c r="K102" i="18"/>
  <c r="K112" i="18" s="1"/>
  <c r="H102" i="18"/>
  <c r="H112" i="18" s="1"/>
  <c r="E102" i="18"/>
  <c r="E112" i="18" s="1"/>
  <c r="K96" i="18"/>
  <c r="K106" i="18" s="1"/>
  <c r="H96" i="18"/>
  <c r="H106" i="18" s="1"/>
  <c r="E96" i="18"/>
  <c r="E106" i="18" s="1"/>
  <c r="K100" i="18"/>
  <c r="K110" i="18" s="1"/>
  <c r="H100" i="18"/>
  <c r="H110" i="18" s="1"/>
  <c r="E100" i="18"/>
  <c r="E110" i="18" s="1"/>
  <c r="AV85" i="10"/>
  <c r="AR85" i="10"/>
  <c r="L85" i="10"/>
  <c r="AH85" i="10"/>
  <c r="AB85" i="10"/>
  <c r="AT85" i="10"/>
  <c r="N85" i="10"/>
  <c r="R85" i="10"/>
  <c r="U85" i="10"/>
  <c r="Y85" i="10"/>
  <c r="AP85" i="10"/>
  <c r="AY85" i="10"/>
  <c r="AO85" i="10"/>
  <c r="Z85" i="10"/>
  <c r="F85" i="10"/>
  <c r="H95" i="10" s="1"/>
  <c r="H105" i="10" s="1"/>
  <c r="V85" i="10"/>
  <c r="AQ85" i="10"/>
  <c r="AJ85" i="10"/>
  <c r="AL85" i="10"/>
  <c r="AI85" i="10"/>
  <c r="T85" i="10"/>
  <c r="S85" i="10"/>
  <c r="AG85" i="10"/>
  <c r="AM85" i="10"/>
  <c r="AF85" i="10"/>
  <c r="K85" i="10"/>
  <c r="E85" i="10"/>
  <c r="E84" i="10" s="1"/>
  <c r="C85" i="10"/>
  <c r="AA85" i="10"/>
  <c r="AN85" i="10"/>
  <c r="AC85" i="10"/>
  <c r="Q85" i="10"/>
  <c r="J85" i="10"/>
  <c r="I85" i="10"/>
  <c r="AS85" i="10"/>
  <c r="O92" i="11"/>
  <c r="U101" i="11"/>
  <c r="U111" i="11" s="1"/>
  <c r="AA100" i="11"/>
  <c r="AA110" i="11" s="1"/>
  <c r="AM98" i="11"/>
  <c r="AM108" i="11" s="1"/>
  <c r="AS102" i="11"/>
  <c r="AS112" i="11" s="1"/>
  <c r="AV100" i="10"/>
  <c r="AV110" i="10" s="1"/>
  <c r="E97" i="11"/>
  <c r="E107" i="11" s="1"/>
  <c r="O85" i="11"/>
  <c r="O86" i="11"/>
  <c r="AG100" i="11"/>
  <c r="AG110" i="11" s="1"/>
  <c r="U99" i="11"/>
  <c r="U109" i="11" s="1"/>
  <c r="AJ98" i="11"/>
  <c r="AJ108" i="11" s="1"/>
  <c r="H99" i="11"/>
  <c r="H109" i="11" s="1"/>
  <c r="AJ97" i="11"/>
  <c r="AJ107" i="11" s="1"/>
  <c r="N97" i="11"/>
  <c r="N107" i="11" s="1"/>
  <c r="AM100" i="10"/>
  <c r="AM110" i="10" s="1"/>
  <c r="AY99" i="10"/>
  <c r="AY109" i="10" s="1"/>
  <c r="AA99" i="10"/>
  <c r="AS96" i="11"/>
  <c r="AS106" i="11" s="1"/>
  <c r="AY96" i="11"/>
  <c r="AY106" i="11" s="1"/>
  <c r="K97" i="10"/>
  <c r="O91" i="11"/>
  <c r="X97" i="11"/>
  <c r="X107" i="11" s="1"/>
  <c r="H97" i="11"/>
  <c r="H107" i="11" s="1"/>
  <c r="O88" i="11"/>
  <c r="AS98" i="11"/>
  <c r="AS108" i="11" s="1"/>
  <c r="AA99" i="11"/>
  <c r="AA109" i="11" s="1"/>
  <c r="AM96" i="11"/>
  <c r="AM106" i="11" s="1"/>
  <c r="AM101" i="11"/>
  <c r="AM111" i="11" s="1"/>
  <c r="E101" i="11"/>
  <c r="E111" i="11" s="1"/>
  <c r="AV100" i="11"/>
  <c r="AV110" i="11" s="1"/>
  <c r="O88" i="10"/>
  <c r="O89" i="11"/>
  <c r="AG84" i="11"/>
  <c r="K84" i="11"/>
  <c r="AO84" i="11"/>
  <c r="AA101" i="11"/>
  <c r="AA111" i="11" s="1"/>
  <c r="AJ99" i="10"/>
  <c r="R22" i="6"/>
  <c r="AN89" i="9"/>
  <c r="C89" i="9"/>
  <c r="F89" i="9"/>
  <c r="P89" i="9"/>
  <c r="AK89" i="9"/>
  <c r="V89" i="9"/>
  <c r="AB89" i="9"/>
  <c r="AE89" i="9"/>
  <c r="AT89" i="9"/>
  <c r="AH89" i="9"/>
  <c r="L89" i="9"/>
  <c r="I89" i="9"/>
  <c r="AQ89" i="9"/>
  <c r="Y89" i="9"/>
  <c r="S89" i="9"/>
  <c r="AU89" i="9"/>
  <c r="T89" i="9"/>
  <c r="AA89" i="9"/>
  <c r="AD89" i="9"/>
  <c r="AW89" i="9"/>
  <c r="N89" i="9"/>
  <c r="AY89" i="9"/>
  <c r="M89" i="9"/>
  <c r="U89" i="9"/>
  <c r="AL89" i="9"/>
  <c r="D89" i="9"/>
  <c r="AR89" i="9"/>
  <c r="AO89" i="9"/>
  <c r="AS89" i="9"/>
  <c r="K89" i="9"/>
  <c r="E89" i="9"/>
  <c r="R89" i="9"/>
  <c r="AF89" i="9"/>
  <c r="AG89" i="9"/>
  <c r="J89" i="9"/>
  <c r="AI89" i="9"/>
  <c r="AM89" i="9"/>
  <c r="AP89" i="9"/>
  <c r="AC89" i="9"/>
  <c r="H89" i="9"/>
  <c r="AJ89" i="9"/>
  <c r="AV89" i="9"/>
  <c r="X89" i="9"/>
  <c r="Q89" i="9"/>
  <c r="W89" i="9"/>
  <c r="AX89" i="9"/>
  <c r="Z89" i="9"/>
  <c r="G89" i="9"/>
  <c r="AG97" i="11"/>
  <c r="AG107" i="11" s="1"/>
  <c r="U97" i="11"/>
  <c r="U107" i="11" s="1"/>
  <c r="AY85" i="1"/>
  <c r="AO85" i="1"/>
  <c r="AP85" i="1"/>
  <c r="AJ85" i="1"/>
  <c r="AK85" i="1"/>
  <c r="AC85" i="1"/>
  <c r="W85" i="1"/>
  <c r="AL85" i="1"/>
  <c r="AN85" i="1"/>
  <c r="AS85" i="1"/>
  <c r="AW85" i="1"/>
  <c r="AT85" i="1"/>
  <c r="AI85" i="1"/>
  <c r="AR85" i="1"/>
  <c r="AH85" i="1"/>
  <c r="V85" i="1"/>
  <c r="AM85" i="1"/>
  <c r="P85" i="1"/>
  <c r="AU85" i="1"/>
  <c r="U85" i="1"/>
  <c r="AA85" i="1"/>
  <c r="S85" i="1"/>
  <c r="I85" i="1"/>
  <c r="G85" i="1"/>
  <c r="Y85" i="1"/>
  <c r="AE85" i="1"/>
  <c r="Q85" i="1"/>
  <c r="AQ85" i="1"/>
  <c r="AB85" i="1"/>
  <c r="F85" i="1"/>
  <c r="C85" i="1"/>
  <c r="E85" i="1"/>
  <c r="K85" i="1"/>
  <c r="N85" i="1"/>
  <c r="M85" i="1"/>
  <c r="L85" i="1"/>
  <c r="H85" i="1"/>
  <c r="D85" i="1"/>
  <c r="R85" i="1"/>
  <c r="J85" i="1"/>
  <c r="AG85" i="1"/>
  <c r="AX85" i="1"/>
  <c r="AD85" i="1"/>
  <c r="AV85" i="1"/>
  <c r="AF85" i="1"/>
  <c r="X85" i="1"/>
  <c r="T85" i="1"/>
  <c r="Z85" i="1"/>
  <c r="AY99" i="11"/>
  <c r="AY109" i="11" s="1"/>
  <c r="F87" i="1"/>
  <c r="C87" i="1"/>
  <c r="P87" i="1"/>
  <c r="L87" i="1"/>
  <c r="H87" i="1"/>
  <c r="J87" i="1"/>
  <c r="Q87" i="1"/>
  <c r="R87" i="1"/>
  <c r="G87" i="1"/>
  <c r="K87" i="1"/>
  <c r="E87" i="1"/>
  <c r="M87" i="1"/>
  <c r="N87" i="1"/>
  <c r="D87" i="1"/>
  <c r="I87" i="1"/>
  <c r="X96" i="11"/>
  <c r="X106" i="11" s="1"/>
  <c r="BA86" i="11"/>
  <c r="AD96" i="11"/>
  <c r="AD106" i="11" s="1"/>
  <c r="AI84" i="11"/>
  <c r="Z84" i="11"/>
  <c r="R84" i="11"/>
  <c r="Q84" i="11"/>
  <c r="K95" i="11"/>
  <c r="K105" i="11" s="1"/>
  <c r="I84" i="11"/>
  <c r="AT84" i="11"/>
  <c r="AV95" i="11"/>
  <c r="AV105" i="11" s="1"/>
  <c r="U98" i="11"/>
  <c r="U108" i="11" s="1"/>
  <c r="X98" i="11"/>
  <c r="X108" i="11" s="1"/>
  <c r="S86" i="9"/>
  <c r="AB86" i="9"/>
  <c r="AN86" i="9"/>
  <c r="I86" i="9"/>
  <c r="AT86" i="9"/>
  <c r="P86" i="9"/>
  <c r="F86" i="9"/>
  <c r="AK86" i="9"/>
  <c r="C86" i="9"/>
  <c r="AW86" i="9"/>
  <c r="L86" i="9"/>
  <c r="AQ86" i="9"/>
  <c r="AH86" i="9"/>
  <c r="Y86" i="9"/>
  <c r="V86" i="9"/>
  <c r="AA86" i="9"/>
  <c r="M86" i="9"/>
  <c r="AL86" i="9"/>
  <c r="D86" i="9"/>
  <c r="AG86" i="9"/>
  <c r="X86" i="9"/>
  <c r="AO86" i="9"/>
  <c r="AV86" i="9"/>
  <c r="AY86" i="9"/>
  <c r="AM86" i="9"/>
  <c r="Z86" i="9"/>
  <c r="AJ86" i="9"/>
  <c r="AU86" i="9"/>
  <c r="N86" i="9"/>
  <c r="H86" i="9"/>
  <c r="AS86" i="9"/>
  <c r="J86" i="9"/>
  <c r="AX86" i="9"/>
  <c r="AF86" i="9"/>
  <c r="U86" i="9"/>
  <c r="T86" i="9"/>
  <c r="R86" i="9"/>
  <c r="AI86" i="9"/>
  <c r="AR86" i="9"/>
  <c r="AE86" i="9"/>
  <c r="AP86" i="9"/>
  <c r="G86" i="9"/>
  <c r="AC86" i="9"/>
  <c r="AD86" i="9"/>
  <c r="W86" i="9"/>
  <c r="K86" i="9"/>
  <c r="E86" i="9"/>
  <c r="Q86" i="9"/>
  <c r="AY101" i="11"/>
  <c r="AY111" i="11" s="1"/>
  <c r="K101" i="11"/>
  <c r="K111" i="11" s="1"/>
  <c r="AD101" i="11"/>
  <c r="BA91" i="11"/>
  <c r="H100" i="10"/>
  <c r="H110" i="10" s="1"/>
  <c r="AD100" i="10"/>
  <c r="H97" i="10"/>
  <c r="U99" i="10"/>
  <c r="AG99" i="10"/>
  <c r="O77" i="11"/>
  <c r="AO74" i="11"/>
  <c r="AO105" i="11"/>
  <c r="AO104" i="11" s="1"/>
  <c r="AO116" i="1" s="1"/>
  <c r="AF74" i="11"/>
  <c r="AF105" i="11"/>
  <c r="AF104" i="11" s="1"/>
  <c r="AF116" i="1" s="1"/>
  <c r="F74" i="11"/>
  <c r="F105" i="11"/>
  <c r="F104" i="11" s="1"/>
  <c r="F116" i="1" s="1"/>
  <c r="L105" i="11"/>
  <c r="L104" i="11" s="1"/>
  <c r="L116" i="1" s="1"/>
  <c r="L74" i="11"/>
  <c r="AH105" i="11"/>
  <c r="AH104" i="11" s="1"/>
  <c r="AH116" i="1" s="1"/>
  <c r="AH74" i="11"/>
  <c r="N74" i="11"/>
  <c r="X78" i="1"/>
  <c r="R78" i="1"/>
  <c r="AN78" i="1"/>
  <c r="AS78" i="1"/>
  <c r="E78" i="1"/>
  <c r="K78" i="1"/>
  <c r="P78" i="1"/>
  <c r="AP78" i="1"/>
  <c r="AB78" i="1"/>
  <c r="AA78" i="1"/>
  <c r="AD78" i="1"/>
  <c r="U78" i="1"/>
  <c r="AY78" i="1"/>
  <c r="AV78" i="1"/>
  <c r="AJ78" i="1"/>
  <c r="AF78" i="1"/>
  <c r="AF108" i="1" s="1"/>
  <c r="D78" i="1"/>
  <c r="D108" i="1" s="1"/>
  <c r="C78" i="1"/>
  <c r="C108" i="1" s="1"/>
  <c r="H78" i="1"/>
  <c r="N78" i="1"/>
  <c r="AH78" i="1"/>
  <c r="AH108" i="1" s="1"/>
  <c r="T78" i="1"/>
  <c r="T108" i="1" s="1"/>
  <c r="Q78" i="1"/>
  <c r="Q108" i="1" s="1"/>
  <c r="AO78" i="1"/>
  <c r="AO108" i="1" s="1"/>
  <c r="V78" i="1"/>
  <c r="V108" i="1" s="1"/>
  <c r="AL78" i="1"/>
  <c r="AL108" i="1" s="1"/>
  <c r="AE78" i="1"/>
  <c r="AE108" i="1" s="1"/>
  <c r="I78" i="1"/>
  <c r="I108" i="1" s="1"/>
  <c r="M78" i="1"/>
  <c r="M108" i="1" s="1"/>
  <c r="AM78" i="1"/>
  <c r="AU78" i="1"/>
  <c r="AU108" i="1" s="1"/>
  <c r="AK78" i="1"/>
  <c r="AK108" i="1" s="1"/>
  <c r="W78" i="1"/>
  <c r="W108" i="1" s="1"/>
  <c r="AI78" i="1"/>
  <c r="AI108" i="1" s="1"/>
  <c r="AG78" i="1"/>
  <c r="S78" i="1"/>
  <c r="S108" i="1" s="1"/>
  <c r="F78" i="1"/>
  <c r="F108" i="1" s="1"/>
  <c r="Y78" i="1"/>
  <c r="Y108" i="1" s="1"/>
  <c r="AC78" i="1"/>
  <c r="AC108" i="1" s="1"/>
  <c r="AT78" i="1"/>
  <c r="AT108" i="1" s="1"/>
  <c r="L78" i="1"/>
  <c r="L108" i="1" s="1"/>
  <c r="AQ78" i="1"/>
  <c r="AQ108" i="1" s="1"/>
  <c r="G78" i="1"/>
  <c r="G108" i="1" s="1"/>
  <c r="AX78" i="1"/>
  <c r="AX108" i="1" s="1"/>
  <c r="AW78" i="1"/>
  <c r="AW108" i="1" s="1"/>
  <c r="Z78" i="1"/>
  <c r="Z108" i="1" s="1"/>
  <c r="J78" i="1"/>
  <c r="J108" i="1" s="1"/>
  <c r="AR78" i="1"/>
  <c r="AR108" i="1" s="1"/>
  <c r="AG102" i="11"/>
  <c r="AG112" i="11" s="1"/>
  <c r="R102" i="11"/>
  <c r="AZ92" i="11"/>
  <c r="V105" i="10"/>
  <c r="Q105" i="10"/>
  <c r="T105" i="10"/>
  <c r="AB105" i="10"/>
  <c r="AJ100" i="11"/>
  <c r="AJ110" i="11" s="1"/>
  <c r="AM100" i="11"/>
  <c r="AM110" i="11" s="1"/>
  <c r="E100" i="11"/>
  <c r="N98" i="10"/>
  <c r="AY98" i="10"/>
  <c r="P109" i="11"/>
  <c r="AZ79" i="11"/>
  <c r="AR85" i="9"/>
  <c r="G85" i="9"/>
  <c r="AQ85" i="9"/>
  <c r="AT85" i="9"/>
  <c r="AK85" i="9"/>
  <c r="M85" i="9"/>
  <c r="C85" i="9"/>
  <c r="S85" i="9"/>
  <c r="F85" i="9"/>
  <c r="L85" i="9"/>
  <c r="AG85" i="9"/>
  <c r="N85" i="9"/>
  <c r="AE85" i="9"/>
  <c r="AS85" i="9"/>
  <c r="AM85" i="9"/>
  <c r="V85" i="9"/>
  <c r="AH85" i="9"/>
  <c r="AV85" i="9"/>
  <c r="K85" i="9"/>
  <c r="AN85" i="9"/>
  <c r="AW85" i="9"/>
  <c r="AB85" i="9"/>
  <c r="P85" i="9"/>
  <c r="W85" i="9"/>
  <c r="I85" i="9"/>
  <c r="AD85" i="9"/>
  <c r="Z85" i="9"/>
  <c r="U85" i="9"/>
  <c r="AC85" i="9"/>
  <c r="AY85" i="9"/>
  <c r="AX85" i="9"/>
  <c r="AL85" i="9"/>
  <c r="E85" i="9"/>
  <c r="AU85" i="9"/>
  <c r="Y85" i="9"/>
  <c r="AP85" i="9"/>
  <c r="AF85" i="9"/>
  <c r="X85" i="9"/>
  <c r="AA85" i="9"/>
  <c r="AJ85" i="9"/>
  <c r="H85" i="9"/>
  <c r="J85" i="9"/>
  <c r="Q85" i="9"/>
  <c r="D85" i="9"/>
  <c r="AO85" i="9"/>
  <c r="R85" i="9"/>
  <c r="T85" i="9"/>
  <c r="AI85" i="9"/>
  <c r="AP96" i="11"/>
  <c r="AP106" i="11" s="1"/>
  <c r="BB86" i="11"/>
  <c r="AJ84" i="11"/>
  <c r="D84" i="11"/>
  <c r="T84" i="11"/>
  <c r="AX84" i="11"/>
  <c r="AG95" i="11"/>
  <c r="AG105" i="11" s="1"/>
  <c r="AE84" i="11"/>
  <c r="AY95" i="11"/>
  <c r="AY105" i="11" s="1"/>
  <c r="AW84" i="11"/>
  <c r="AA98" i="11"/>
  <c r="AA108" i="11" s="1"/>
  <c r="R98" i="11"/>
  <c r="R108" i="11" s="1"/>
  <c r="AZ88" i="11"/>
  <c r="I86" i="1"/>
  <c r="P86" i="1"/>
  <c r="C86" i="1"/>
  <c r="AK86" i="1"/>
  <c r="Y86" i="1"/>
  <c r="S86" i="1"/>
  <c r="L86" i="1"/>
  <c r="AT86" i="1"/>
  <c r="AW86" i="1"/>
  <c r="F86" i="1"/>
  <c r="AN86" i="1"/>
  <c r="AH86" i="1"/>
  <c r="K86" i="1"/>
  <c r="U86" i="1"/>
  <c r="AV86" i="1"/>
  <c r="G86" i="1"/>
  <c r="AI86" i="1"/>
  <c r="AF86" i="1"/>
  <c r="Q86" i="1"/>
  <c r="Z86" i="1"/>
  <c r="AJ86" i="1"/>
  <c r="AC86" i="1"/>
  <c r="W86" i="1"/>
  <c r="H86" i="1"/>
  <c r="V86" i="1"/>
  <c r="AB86" i="1"/>
  <c r="AX86" i="1"/>
  <c r="AP86" i="1"/>
  <c r="D86" i="1"/>
  <c r="T86" i="1"/>
  <c r="AY86" i="1"/>
  <c r="AU86" i="1"/>
  <c r="J86" i="1"/>
  <c r="AM86" i="1"/>
  <c r="AE86" i="1"/>
  <c r="E86" i="1"/>
  <c r="M86" i="1"/>
  <c r="AL86" i="1"/>
  <c r="AS86" i="1"/>
  <c r="AD86" i="1"/>
  <c r="AA86" i="1"/>
  <c r="AG86" i="1"/>
  <c r="AO86" i="1"/>
  <c r="AQ86" i="1"/>
  <c r="R86" i="1"/>
  <c r="X86" i="1"/>
  <c r="AR86" i="1"/>
  <c r="N86" i="1"/>
  <c r="N101" i="11"/>
  <c r="N111" i="11" s="1"/>
  <c r="E100" i="10"/>
  <c r="K99" i="10"/>
  <c r="E99" i="10"/>
  <c r="O78" i="11"/>
  <c r="AZ77" i="11"/>
  <c r="P107" i="11"/>
  <c r="AJ74" i="11"/>
  <c r="AU105" i="11"/>
  <c r="AU104" i="11" s="1"/>
  <c r="AU116" i="1" s="1"/>
  <c r="AU74" i="11"/>
  <c r="S105" i="11"/>
  <c r="S104" i="11" s="1"/>
  <c r="S116" i="1" s="1"/>
  <c r="S74" i="11"/>
  <c r="M105" i="11"/>
  <c r="M104" i="11" s="1"/>
  <c r="M116" i="1" s="1"/>
  <c r="M74" i="11"/>
  <c r="AB105" i="11"/>
  <c r="AB74" i="11"/>
  <c r="BA75" i="11"/>
  <c r="AP74" i="11"/>
  <c r="H102" i="11"/>
  <c r="H112" i="11" s="1"/>
  <c r="BA92" i="11"/>
  <c r="AD102" i="11"/>
  <c r="J105" i="10"/>
  <c r="AQ105" i="10"/>
  <c r="AI105" i="10"/>
  <c r="F105" i="10"/>
  <c r="G105" i="10"/>
  <c r="AP100" i="11"/>
  <c r="BB90" i="11"/>
  <c r="AS98" i="10"/>
  <c r="BB88" i="10"/>
  <c r="AP98" i="10"/>
  <c r="AP108" i="10" s="1"/>
  <c r="AB109" i="11"/>
  <c r="BA79" i="11"/>
  <c r="AV97" i="11"/>
  <c r="AV107" i="11" s="1"/>
  <c r="AM97" i="11"/>
  <c r="AM107" i="11" s="1"/>
  <c r="K99" i="11"/>
  <c r="K109" i="11" s="1"/>
  <c r="AM99" i="11"/>
  <c r="AM109" i="11" s="1"/>
  <c r="AS99" i="11"/>
  <c r="AS109" i="11" s="1"/>
  <c r="U96" i="11"/>
  <c r="U106" i="11" s="1"/>
  <c r="AJ96" i="11"/>
  <c r="AJ106" i="11" s="1"/>
  <c r="H84" i="11"/>
  <c r="J84" i="11"/>
  <c r="AD84" i="11"/>
  <c r="M84" i="11"/>
  <c r="AJ95" i="11"/>
  <c r="AJ105" i="11" s="1"/>
  <c r="AH84" i="11"/>
  <c r="AN84" i="11"/>
  <c r="AP95" i="11"/>
  <c r="AP105" i="11" s="1"/>
  <c r="BB85" i="11"/>
  <c r="H95" i="11"/>
  <c r="H105" i="11" s="1"/>
  <c r="F84" i="11"/>
  <c r="H98" i="11"/>
  <c r="H108" i="11" s="1"/>
  <c r="AY98" i="11"/>
  <c r="AY108" i="11" s="1"/>
  <c r="E98" i="11"/>
  <c r="E108" i="11" s="1"/>
  <c r="V92" i="1"/>
  <c r="AH92" i="1"/>
  <c r="AK92" i="1"/>
  <c r="Y92" i="1"/>
  <c r="C92" i="1"/>
  <c r="AT92" i="1"/>
  <c r="AB92" i="1"/>
  <c r="AN92" i="1"/>
  <c r="AE92" i="1"/>
  <c r="P92" i="1"/>
  <c r="L92" i="1"/>
  <c r="S92" i="1"/>
  <c r="I92" i="1"/>
  <c r="AW92" i="1"/>
  <c r="AX92" i="1"/>
  <c r="AP92" i="1"/>
  <c r="Q92" i="1"/>
  <c r="Z92" i="1"/>
  <c r="R92" i="1"/>
  <c r="E92" i="1"/>
  <c r="AA92" i="1"/>
  <c r="U92" i="1"/>
  <c r="N92" i="1"/>
  <c r="M92" i="1"/>
  <c r="J92" i="1"/>
  <c r="H92" i="1"/>
  <c r="X92" i="1"/>
  <c r="W92" i="1"/>
  <c r="AC92" i="1"/>
  <c r="AG92" i="1"/>
  <c r="G92" i="1"/>
  <c r="AJ92" i="1"/>
  <c r="AU92" i="1"/>
  <c r="AY92" i="1"/>
  <c r="F92" i="1"/>
  <c r="AI92" i="1"/>
  <c r="AV92" i="1"/>
  <c r="AO92" i="1"/>
  <c r="AS92" i="1"/>
  <c r="AR92" i="1"/>
  <c r="AD92" i="1"/>
  <c r="AM92" i="1"/>
  <c r="AL92" i="1"/>
  <c r="AF92" i="1"/>
  <c r="K92" i="1"/>
  <c r="T92" i="1"/>
  <c r="D92" i="1"/>
  <c r="AQ92" i="1"/>
  <c r="AJ101" i="11"/>
  <c r="AJ111" i="11" s="1"/>
  <c r="U100" i="10"/>
  <c r="U110" i="10" s="1"/>
  <c r="AA100" i="10"/>
  <c r="AA110" i="10" s="1"/>
  <c r="AZ90" i="10"/>
  <c r="R100" i="10"/>
  <c r="AN108" i="11"/>
  <c r="BB78" i="11"/>
  <c r="AD77" i="9"/>
  <c r="AP77" i="9"/>
  <c r="AB77" i="9"/>
  <c r="AY77" i="9"/>
  <c r="H77" i="9"/>
  <c r="AS77" i="9"/>
  <c r="N77" i="9"/>
  <c r="AJ77" i="9"/>
  <c r="P77" i="9"/>
  <c r="C77" i="9"/>
  <c r="AN77" i="9"/>
  <c r="AM77" i="9"/>
  <c r="U77" i="9"/>
  <c r="R77" i="9"/>
  <c r="AG77" i="9"/>
  <c r="E77" i="9"/>
  <c r="K77" i="9"/>
  <c r="X77" i="9"/>
  <c r="AA77" i="9"/>
  <c r="AV77" i="9"/>
  <c r="I77" i="9"/>
  <c r="I107" i="9" s="1"/>
  <c r="W77" i="9"/>
  <c r="W107" i="9" s="1"/>
  <c r="AL77" i="9"/>
  <c r="AL107" i="9" s="1"/>
  <c r="AR77" i="9"/>
  <c r="AR107" i="9" s="1"/>
  <c r="Y77" i="9"/>
  <c r="Y107" i="9" s="1"/>
  <c r="AH77" i="9"/>
  <c r="AH107" i="9" s="1"/>
  <c r="M77" i="9"/>
  <c r="M107" i="9" s="1"/>
  <c r="Q77" i="9"/>
  <c r="Q107" i="9" s="1"/>
  <c r="AW77" i="9"/>
  <c r="AW107" i="9" s="1"/>
  <c r="D77" i="9"/>
  <c r="D107" i="9" s="1"/>
  <c r="AK77" i="9"/>
  <c r="AK107" i="9" s="1"/>
  <c r="AQ77" i="9"/>
  <c r="AQ107" i="9" s="1"/>
  <c r="AO77" i="9"/>
  <c r="AO107" i="9" s="1"/>
  <c r="AF77" i="9"/>
  <c r="AF107" i="9" s="1"/>
  <c r="AT77" i="9"/>
  <c r="AT107" i="9" s="1"/>
  <c r="AC77" i="9"/>
  <c r="AC107" i="9" s="1"/>
  <c r="AI77" i="9"/>
  <c r="AI107" i="9" s="1"/>
  <c r="Z77" i="9"/>
  <c r="Z107" i="9" s="1"/>
  <c r="V77" i="9"/>
  <c r="V107" i="9" s="1"/>
  <c r="L77" i="9"/>
  <c r="L107" i="9" s="1"/>
  <c r="AE77" i="9"/>
  <c r="AE107" i="9" s="1"/>
  <c r="AU77" i="9"/>
  <c r="AU107" i="9" s="1"/>
  <c r="G77" i="9"/>
  <c r="G107" i="9" s="1"/>
  <c r="S77" i="9"/>
  <c r="S107" i="9" s="1"/>
  <c r="T77" i="9"/>
  <c r="T107" i="9" s="1"/>
  <c r="AX77" i="9"/>
  <c r="AX107" i="9" s="1"/>
  <c r="F77" i="9"/>
  <c r="F107" i="9" s="1"/>
  <c r="J77" i="9"/>
  <c r="J107" i="9" s="1"/>
  <c r="AK74" i="11"/>
  <c r="AK105" i="11"/>
  <c r="AK104" i="11" s="1"/>
  <c r="AK116" i="1" s="1"/>
  <c r="AQ74" i="11"/>
  <c r="AQ105" i="11"/>
  <c r="AQ104" i="11" s="1"/>
  <c r="AQ116" i="1" s="1"/>
  <c r="AN105" i="11"/>
  <c r="BB75" i="11"/>
  <c r="AN74" i="11"/>
  <c r="AC105" i="11"/>
  <c r="AC104" i="11" s="1"/>
  <c r="AC116" i="1" s="1"/>
  <c r="AC74" i="11"/>
  <c r="AY74" i="11"/>
  <c r="AD74" i="11"/>
  <c r="AY76" i="1"/>
  <c r="P76" i="1"/>
  <c r="X76" i="1"/>
  <c r="AD76" i="1"/>
  <c r="AB76" i="1"/>
  <c r="AP76" i="1"/>
  <c r="AN76" i="1"/>
  <c r="U76" i="1"/>
  <c r="AS76" i="1"/>
  <c r="R76" i="1"/>
  <c r="E76" i="1"/>
  <c r="K76" i="1"/>
  <c r="H76" i="1"/>
  <c r="AM76" i="1"/>
  <c r="N76" i="1"/>
  <c r="AV76" i="1"/>
  <c r="AA76" i="1"/>
  <c r="AJ76" i="1"/>
  <c r="AG76" i="1"/>
  <c r="AK76" i="1"/>
  <c r="AK106" i="1" s="1"/>
  <c r="AO76" i="1"/>
  <c r="AO106" i="1" s="1"/>
  <c r="AH76" i="1"/>
  <c r="AH106" i="1" s="1"/>
  <c r="M76" i="1"/>
  <c r="M106" i="1" s="1"/>
  <c r="AF76" i="1"/>
  <c r="AF106" i="1" s="1"/>
  <c r="D76" i="1"/>
  <c r="D106" i="1" s="1"/>
  <c r="AI76" i="1"/>
  <c r="AI106" i="1" s="1"/>
  <c r="AE76" i="1"/>
  <c r="AE106" i="1" s="1"/>
  <c r="Q76" i="1"/>
  <c r="Q106" i="1" s="1"/>
  <c r="AW76" i="1"/>
  <c r="AW106" i="1" s="1"/>
  <c r="S76" i="1"/>
  <c r="S106" i="1" s="1"/>
  <c r="Y76" i="1"/>
  <c r="Y106" i="1" s="1"/>
  <c r="L76" i="1"/>
  <c r="L106" i="1" s="1"/>
  <c r="AC76" i="1"/>
  <c r="AC106" i="1" s="1"/>
  <c r="AL76" i="1"/>
  <c r="AL106" i="1" s="1"/>
  <c r="AT76" i="1"/>
  <c r="AT106" i="1" s="1"/>
  <c r="T76" i="1"/>
  <c r="T106" i="1" s="1"/>
  <c r="J76" i="1"/>
  <c r="J106" i="1" s="1"/>
  <c r="W76" i="1"/>
  <c r="W106" i="1" s="1"/>
  <c r="C76" i="1"/>
  <c r="C106" i="1" s="1"/>
  <c r="AU76" i="1"/>
  <c r="AU106" i="1" s="1"/>
  <c r="AR76" i="1"/>
  <c r="AR106" i="1" s="1"/>
  <c r="V76" i="1"/>
  <c r="V106" i="1" s="1"/>
  <c r="G76" i="1"/>
  <c r="G106" i="1" s="1"/>
  <c r="I76" i="1"/>
  <c r="I106" i="1" s="1"/>
  <c r="F76" i="1"/>
  <c r="F106" i="1" s="1"/>
  <c r="AX76" i="1"/>
  <c r="AX106" i="1" s="1"/>
  <c r="Z76" i="1"/>
  <c r="Z106" i="1" s="1"/>
  <c r="AQ76" i="1"/>
  <c r="AQ106" i="1" s="1"/>
  <c r="AN109" i="10"/>
  <c r="U102" i="11"/>
  <c r="U112" i="11" s="1"/>
  <c r="E102" i="11"/>
  <c r="AK105" i="10"/>
  <c r="Y105" i="10"/>
  <c r="AX105" i="10"/>
  <c r="AE105" i="10"/>
  <c r="AS100" i="11"/>
  <c r="AS110" i="11" s="1"/>
  <c r="AM98" i="10"/>
  <c r="R98" i="10"/>
  <c r="E99" i="11"/>
  <c r="P92" i="9"/>
  <c r="C92" i="9"/>
  <c r="V92" i="9"/>
  <c r="AQ92" i="9"/>
  <c r="L92" i="9"/>
  <c r="AN92" i="9"/>
  <c r="AB92" i="9"/>
  <c r="AW92" i="9"/>
  <c r="Y92" i="9"/>
  <c r="S92" i="9"/>
  <c r="AE92" i="9"/>
  <c r="AK92" i="9"/>
  <c r="AH92" i="9"/>
  <c r="I92" i="9"/>
  <c r="AY92" i="9"/>
  <c r="AI92" i="9"/>
  <c r="AP92" i="9"/>
  <c r="AC92" i="9"/>
  <c r="T92" i="9"/>
  <c r="Z92" i="9"/>
  <c r="R92" i="9"/>
  <c r="AD92" i="9"/>
  <c r="AR92" i="9"/>
  <c r="M92" i="9"/>
  <c r="G92" i="9"/>
  <c r="E92" i="9"/>
  <c r="Q92" i="9"/>
  <c r="W92" i="9"/>
  <c r="X92" i="9"/>
  <c r="N92" i="9"/>
  <c r="AF92" i="9"/>
  <c r="K92" i="9"/>
  <c r="F92" i="9"/>
  <c r="H92" i="9"/>
  <c r="AL92" i="9"/>
  <c r="AX92" i="9"/>
  <c r="AT92" i="9"/>
  <c r="AM92" i="9"/>
  <c r="U92" i="9"/>
  <c r="AU92" i="9"/>
  <c r="AG92" i="9"/>
  <c r="AO92" i="9"/>
  <c r="D92" i="9"/>
  <c r="AA92" i="9"/>
  <c r="AV92" i="9"/>
  <c r="AJ92" i="9"/>
  <c r="AS92" i="9"/>
  <c r="J92" i="9"/>
  <c r="AK90" i="9"/>
  <c r="AN90" i="9"/>
  <c r="C90" i="9"/>
  <c r="P90" i="9"/>
  <c r="AB90" i="9"/>
  <c r="F90" i="9"/>
  <c r="AT90" i="9"/>
  <c r="Y90" i="9"/>
  <c r="AQ90" i="9"/>
  <c r="L90" i="9"/>
  <c r="AW90" i="9"/>
  <c r="I90" i="9"/>
  <c r="S90" i="9"/>
  <c r="K90" i="9"/>
  <c r="U90" i="9"/>
  <c r="T90" i="9"/>
  <c r="X90" i="9"/>
  <c r="H90" i="9"/>
  <c r="AM90" i="9"/>
  <c r="AR90" i="9"/>
  <c r="AF90" i="9"/>
  <c r="AE90" i="9"/>
  <c r="Q90" i="9"/>
  <c r="E90" i="9"/>
  <c r="AY90" i="9"/>
  <c r="AU90" i="9"/>
  <c r="AP90" i="9"/>
  <c r="G90" i="9"/>
  <c r="AA90" i="9"/>
  <c r="AC90" i="9"/>
  <c r="AH90" i="9"/>
  <c r="AD90" i="9"/>
  <c r="W90" i="9"/>
  <c r="AI90" i="9"/>
  <c r="D90" i="9"/>
  <c r="AL90" i="9"/>
  <c r="AO90" i="9"/>
  <c r="AJ90" i="9"/>
  <c r="AS90" i="9"/>
  <c r="M90" i="9"/>
  <c r="N90" i="9"/>
  <c r="AX90" i="9"/>
  <c r="Z90" i="9"/>
  <c r="AG90" i="9"/>
  <c r="R90" i="9"/>
  <c r="AV90" i="9"/>
  <c r="J90" i="9"/>
  <c r="V90" i="9"/>
  <c r="BA78" i="11"/>
  <c r="AB108" i="11"/>
  <c r="BB77" i="11"/>
  <c r="AN107" i="11"/>
  <c r="AG77" i="1"/>
  <c r="AB77" i="1"/>
  <c r="AY77" i="1"/>
  <c r="AP77" i="1"/>
  <c r="AJ77" i="1"/>
  <c r="AS77" i="1"/>
  <c r="AM77" i="1"/>
  <c r="AV77" i="1"/>
  <c r="AA77" i="1"/>
  <c r="AN77" i="1"/>
  <c r="U77" i="1"/>
  <c r="P77" i="1"/>
  <c r="X77" i="1"/>
  <c r="AD77" i="1"/>
  <c r="H77" i="1"/>
  <c r="E77" i="1"/>
  <c r="K77" i="1"/>
  <c r="N77" i="1"/>
  <c r="R77" i="1"/>
  <c r="Z77" i="1"/>
  <c r="Z107" i="1" s="1"/>
  <c r="L77" i="1"/>
  <c r="L107" i="1" s="1"/>
  <c r="Y77" i="1"/>
  <c r="Y107" i="1" s="1"/>
  <c r="AR77" i="1"/>
  <c r="AR107" i="1" s="1"/>
  <c r="AK77" i="1"/>
  <c r="AK107" i="1" s="1"/>
  <c r="F77" i="1"/>
  <c r="F107" i="1" s="1"/>
  <c r="AF77" i="1"/>
  <c r="AF107" i="1" s="1"/>
  <c r="D77" i="1"/>
  <c r="D107" i="1" s="1"/>
  <c r="AC77" i="1"/>
  <c r="AC107" i="1" s="1"/>
  <c r="AQ77" i="1"/>
  <c r="AQ107" i="1" s="1"/>
  <c r="AX77" i="1"/>
  <c r="AX107" i="1" s="1"/>
  <c r="AL77" i="1"/>
  <c r="AL107" i="1" s="1"/>
  <c r="M77" i="1"/>
  <c r="M107" i="1" s="1"/>
  <c r="Q77" i="1"/>
  <c r="Q107" i="1" s="1"/>
  <c r="S77" i="1"/>
  <c r="S107" i="1" s="1"/>
  <c r="T77" i="1"/>
  <c r="T107" i="1" s="1"/>
  <c r="J77" i="1"/>
  <c r="J107" i="1" s="1"/>
  <c r="V77" i="1"/>
  <c r="V107" i="1" s="1"/>
  <c r="G77" i="1"/>
  <c r="G107" i="1" s="1"/>
  <c r="AH77" i="1"/>
  <c r="AH107" i="1" s="1"/>
  <c r="W77" i="1"/>
  <c r="W107" i="1" s="1"/>
  <c r="AW77" i="1"/>
  <c r="AW107" i="1" s="1"/>
  <c r="I77" i="1"/>
  <c r="I107" i="1" s="1"/>
  <c r="AI77" i="1"/>
  <c r="AI107" i="1" s="1"/>
  <c r="AU77" i="1"/>
  <c r="AU107" i="1" s="1"/>
  <c r="AO77" i="1"/>
  <c r="AO107" i="1" s="1"/>
  <c r="AT77" i="1"/>
  <c r="AT107" i="1" s="1"/>
  <c r="AE77" i="1"/>
  <c r="AE107" i="1" s="1"/>
  <c r="C77" i="1"/>
  <c r="C107" i="1" s="1"/>
  <c r="AX105" i="11"/>
  <c r="AX104" i="11" s="1"/>
  <c r="AX116" i="1" s="1"/>
  <c r="AX74" i="11"/>
  <c r="T74" i="11"/>
  <c r="T105" i="11"/>
  <c r="T104" i="11" s="1"/>
  <c r="T116" i="1" s="1"/>
  <c r="AA74" i="11"/>
  <c r="AW74" i="11"/>
  <c r="AW105" i="11"/>
  <c r="AW104" i="11" s="1"/>
  <c r="AW116" i="1" s="1"/>
  <c r="K74" i="11"/>
  <c r="E74" i="11"/>
  <c r="R76" i="9"/>
  <c r="C76" i="9"/>
  <c r="AP76" i="9"/>
  <c r="AB76" i="9"/>
  <c r="E76" i="9"/>
  <c r="AS76" i="9"/>
  <c r="P76" i="9"/>
  <c r="AN76" i="9"/>
  <c r="AY76" i="9"/>
  <c r="AD76" i="9"/>
  <c r="AV76" i="9"/>
  <c r="K76" i="9"/>
  <c r="U76" i="9"/>
  <c r="AM76" i="9"/>
  <c r="H76" i="9"/>
  <c r="AO76" i="9"/>
  <c r="AO106" i="9" s="1"/>
  <c r="X76" i="9"/>
  <c r="AA76" i="9"/>
  <c r="N76" i="9"/>
  <c r="AL76" i="9"/>
  <c r="AL106" i="9" s="1"/>
  <c r="AU76" i="9"/>
  <c r="AU106" i="9" s="1"/>
  <c r="AT76" i="9"/>
  <c r="AT106" i="9" s="1"/>
  <c r="I76" i="9"/>
  <c r="I106" i="9" s="1"/>
  <c r="T76" i="9"/>
  <c r="T106" i="9" s="1"/>
  <c r="S76" i="9"/>
  <c r="S106" i="9" s="1"/>
  <c r="AJ76" i="9"/>
  <c r="AW76" i="9"/>
  <c r="AW106" i="9" s="1"/>
  <c r="V76" i="9"/>
  <c r="V106" i="9" s="1"/>
  <c r="AH76" i="9"/>
  <c r="AH106" i="9" s="1"/>
  <c r="AF76" i="9"/>
  <c r="AF106" i="9" s="1"/>
  <c r="AQ76" i="9"/>
  <c r="AQ106" i="9" s="1"/>
  <c r="L76" i="9"/>
  <c r="L106" i="9" s="1"/>
  <c r="Y76" i="9"/>
  <c r="Y106" i="9" s="1"/>
  <c r="AE76" i="9"/>
  <c r="AE106" i="9" s="1"/>
  <c r="F76" i="9"/>
  <c r="F106" i="9" s="1"/>
  <c r="Z76" i="9"/>
  <c r="Z106" i="9" s="1"/>
  <c r="M76" i="9"/>
  <c r="M106" i="9" s="1"/>
  <c r="G76" i="9"/>
  <c r="G106" i="9" s="1"/>
  <c r="AC76" i="9"/>
  <c r="AC106" i="9" s="1"/>
  <c r="W76" i="9"/>
  <c r="W106" i="9" s="1"/>
  <c r="AX76" i="9"/>
  <c r="AX106" i="9" s="1"/>
  <c r="AI76" i="9"/>
  <c r="AI106" i="9" s="1"/>
  <c r="J76" i="9"/>
  <c r="J106" i="9" s="1"/>
  <c r="Q76" i="9"/>
  <c r="Q106" i="9" s="1"/>
  <c r="AK76" i="9"/>
  <c r="AK106" i="9" s="1"/>
  <c r="AR76" i="9"/>
  <c r="AR106" i="9" s="1"/>
  <c r="D76" i="9"/>
  <c r="D106" i="9" s="1"/>
  <c r="AG76" i="9"/>
  <c r="X102" i="11"/>
  <c r="X112" i="11" s="1"/>
  <c r="P107" i="10"/>
  <c r="AZ77" i="10"/>
  <c r="AB107" i="10"/>
  <c r="AU105" i="10"/>
  <c r="O75" i="10"/>
  <c r="C105" i="10"/>
  <c r="D105" i="10"/>
  <c r="AZ90" i="11"/>
  <c r="R100" i="11"/>
  <c r="H98" i="10"/>
  <c r="H108" i="10" s="1"/>
  <c r="AN109" i="11"/>
  <c r="BB79" i="11"/>
  <c r="R95" i="11"/>
  <c r="R105" i="11" s="1"/>
  <c r="AZ85" i="11"/>
  <c r="P84" i="11"/>
  <c r="AS97" i="11"/>
  <c r="AS107" i="11" s="1"/>
  <c r="AA97" i="11"/>
  <c r="AA107" i="11" s="1"/>
  <c r="N99" i="11"/>
  <c r="N109" i="11" s="1"/>
  <c r="AV99" i="11"/>
  <c r="AV109" i="11" s="1"/>
  <c r="AD99" i="11"/>
  <c r="AD109" i="11" s="1"/>
  <c r="BA89" i="11"/>
  <c r="N96" i="11"/>
  <c r="N106" i="11" s="1"/>
  <c r="AG96" i="11"/>
  <c r="AG106" i="11" s="1"/>
  <c r="X84" i="11"/>
  <c r="E84" i="11"/>
  <c r="AL84" i="11"/>
  <c r="AA84" i="11"/>
  <c r="AU84" i="11"/>
  <c r="S84" i="11"/>
  <c r="U95" i="11"/>
  <c r="U105" i="11" s="1"/>
  <c r="K98" i="11"/>
  <c r="K108" i="11" s="1"/>
  <c r="AV98" i="11"/>
  <c r="AV108" i="11" s="1"/>
  <c r="AD102" i="10"/>
  <c r="AG101" i="11"/>
  <c r="AG111" i="11" s="1"/>
  <c r="X101" i="11"/>
  <c r="X111" i="11" s="1"/>
  <c r="K100" i="10"/>
  <c r="K110" i="10" s="1"/>
  <c r="AY100" i="10"/>
  <c r="AY110" i="10" s="1"/>
  <c r="AE90" i="1"/>
  <c r="P90" i="1"/>
  <c r="AQ90" i="1"/>
  <c r="C90" i="1"/>
  <c r="AT90" i="1"/>
  <c r="AN90" i="1"/>
  <c r="AB90" i="1"/>
  <c r="AK90" i="1"/>
  <c r="AW90" i="1"/>
  <c r="S90" i="1"/>
  <c r="F90" i="1"/>
  <c r="V90" i="1"/>
  <c r="AH90" i="1"/>
  <c r="Y90" i="1"/>
  <c r="I90" i="1"/>
  <c r="AS90" i="1"/>
  <c r="Z90" i="1"/>
  <c r="X90" i="1"/>
  <c r="AF90" i="1"/>
  <c r="AA90" i="1"/>
  <c r="AJ90" i="1"/>
  <c r="D90" i="1"/>
  <c r="E90" i="1"/>
  <c r="AR90" i="1"/>
  <c r="AU90" i="1"/>
  <c r="K90" i="1"/>
  <c r="M90" i="1"/>
  <c r="AP90" i="1"/>
  <c r="Q90" i="1"/>
  <c r="N90" i="1"/>
  <c r="T90" i="1"/>
  <c r="AV90" i="1"/>
  <c r="H90" i="1"/>
  <c r="R90" i="1"/>
  <c r="L90" i="1"/>
  <c r="AG90" i="1"/>
  <c r="AX90" i="1"/>
  <c r="U90" i="1"/>
  <c r="AL90" i="1"/>
  <c r="G90" i="1"/>
  <c r="AI90" i="1"/>
  <c r="W90" i="1"/>
  <c r="J90" i="1"/>
  <c r="AY90" i="1"/>
  <c r="AC90" i="1"/>
  <c r="AM90" i="1"/>
  <c r="AD90" i="1"/>
  <c r="AO90" i="1"/>
  <c r="R99" i="10"/>
  <c r="X79" i="1"/>
  <c r="AA79" i="1"/>
  <c r="AD79" i="1"/>
  <c r="AJ79" i="1"/>
  <c r="AP79" i="1"/>
  <c r="E79" i="1"/>
  <c r="AB79" i="1"/>
  <c r="P79" i="1"/>
  <c r="H79" i="1"/>
  <c r="R79" i="1"/>
  <c r="AN79" i="1"/>
  <c r="AX79" i="1"/>
  <c r="AX109" i="1" s="1"/>
  <c r="AM79" i="1"/>
  <c r="AG79" i="1"/>
  <c r="U79" i="1"/>
  <c r="N79" i="1"/>
  <c r="AS79" i="1"/>
  <c r="Q79" i="1"/>
  <c r="Q109" i="1" s="1"/>
  <c r="C79" i="1"/>
  <c r="C109" i="1" s="1"/>
  <c r="K79" i="1"/>
  <c r="S79" i="1"/>
  <c r="S109" i="1" s="1"/>
  <c r="V79" i="1"/>
  <c r="V109" i="1" s="1"/>
  <c r="F79" i="1"/>
  <c r="F109" i="1" s="1"/>
  <c r="L79" i="1"/>
  <c r="L109" i="1" s="1"/>
  <c r="AY79" i="1"/>
  <c r="Y79" i="1"/>
  <c r="Y109" i="1" s="1"/>
  <c r="AW79" i="1"/>
  <c r="AW109" i="1" s="1"/>
  <c r="AH79" i="1"/>
  <c r="AH109" i="1" s="1"/>
  <c r="G79" i="1"/>
  <c r="G109" i="1" s="1"/>
  <c r="AE79" i="1"/>
  <c r="AE109" i="1" s="1"/>
  <c r="AT79" i="1"/>
  <c r="AT109" i="1" s="1"/>
  <c r="AU79" i="1"/>
  <c r="AU109" i="1" s="1"/>
  <c r="AC79" i="1"/>
  <c r="AC109" i="1" s="1"/>
  <c r="D79" i="1"/>
  <c r="D109" i="1" s="1"/>
  <c r="AR79" i="1"/>
  <c r="AR109" i="1" s="1"/>
  <c r="AO79" i="1"/>
  <c r="AO109" i="1" s="1"/>
  <c r="AK79" i="1"/>
  <c r="AK109" i="1" s="1"/>
  <c r="AV79" i="1"/>
  <c r="AF79" i="1"/>
  <c r="AF109" i="1" s="1"/>
  <c r="T79" i="1"/>
  <c r="T109" i="1" s="1"/>
  <c r="M79" i="1"/>
  <c r="M109" i="1" s="1"/>
  <c r="I79" i="1"/>
  <c r="I109" i="1" s="1"/>
  <c r="W79" i="1"/>
  <c r="W109" i="1" s="1"/>
  <c r="AQ79" i="1"/>
  <c r="AQ109" i="1" s="1"/>
  <c r="AI79" i="1"/>
  <c r="AI109" i="1" s="1"/>
  <c r="Z79" i="1"/>
  <c r="Z109" i="1" s="1"/>
  <c r="AL79" i="1"/>
  <c r="AL109" i="1" s="1"/>
  <c r="J79" i="1"/>
  <c r="J109" i="1" s="1"/>
  <c r="O75" i="11"/>
  <c r="Y74" i="11"/>
  <c r="Y105" i="11"/>
  <c r="Y104" i="11" s="1"/>
  <c r="Y116" i="1" s="1"/>
  <c r="D74" i="11"/>
  <c r="D105" i="11"/>
  <c r="D104" i="11" s="1"/>
  <c r="D116" i="1" s="1"/>
  <c r="H74" i="11"/>
  <c r="X74" i="11"/>
  <c r="AS74" i="11"/>
  <c r="AA102" i="11"/>
  <c r="AA112" i="11" s="1"/>
  <c r="AY102" i="11"/>
  <c r="AY112" i="11" s="1"/>
  <c r="AR105" i="10"/>
  <c r="AR74" i="10"/>
  <c r="Z105" i="10"/>
  <c r="AT105" i="10"/>
  <c r="L105" i="10"/>
  <c r="M105" i="10"/>
  <c r="H100" i="11"/>
  <c r="H110" i="11" s="1"/>
  <c r="K98" i="10"/>
  <c r="AD98" i="10"/>
  <c r="BA88" i="10"/>
  <c r="O79" i="11"/>
  <c r="K96" i="11"/>
  <c r="K106" i="11" s="1"/>
  <c r="AM84" i="11"/>
  <c r="AN89" i="1"/>
  <c r="P89" i="1"/>
  <c r="Y89" i="1"/>
  <c r="S89" i="1"/>
  <c r="AB89" i="1"/>
  <c r="V89" i="1"/>
  <c r="AE89" i="1"/>
  <c r="F89" i="1"/>
  <c r="AK89" i="1"/>
  <c r="L89" i="1"/>
  <c r="C89" i="1"/>
  <c r="AQ89" i="1"/>
  <c r="AH89" i="1"/>
  <c r="J89" i="1"/>
  <c r="AX89" i="1"/>
  <c r="AI89" i="1"/>
  <c r="M89" i="1"/>
  <c r="T89" i="1"/>
  <c r="Q89" i="1"/>
  <c r="AJ89" i="1"/>
  <c r="AC89" i="1"/>
  <c r="R89" i="1"/>
  <c r="AP89" i="1"/>
  <c r="G89" i="1"/>
  <c r="U89" i="1"/>
  <c r="I89" i="1"/>
  <c r="AR89" i="1"/>
  <c r="AG89" i="1"/>
  <c r="E89" i="1"/>
  <c r="AU89" i="1"/>
  <c r="W89" i="1"/>
  <c r="AF89" i="1"/>
  <c r="K89" i="1"/>
  <c r="AO89" i="1"/>
  <c r="AV89" i="1"/>
  <c r="AL89" i="1"/>
  <c r="X89" i="1"/>
  <c r="D89" i="1"/>
  <c r="AW89" i="1"/>
  <c r="AS89" i="1"/>
  <c r="Z89" i="1"/>
  <c r="AD89" i="1"/>
  <c r="AA89" i="1"/>
  <c r="N89" i="1"/>
  <c r="AM89" i="1"/>
  <c r="AY89" i="1"/>
  <c r="H89" i="1"/>
  <c r="AT89" i="1"/>
  <c r="K97" i="11"/>
  <c r="R97" i="11"/>
  <c r="AZ87" i="11"/>
  <c r="R44" i="1"/>
  <c r="R57" i="1"/>
  <c r="AG99" i="11"/>
  <c r="AG109" i="11" s="1"/>
  <c r="AP99" i="11"/>
  <c r="BB89" i="11"/>
  <c r="R96" i="11"/>
  <c r="AZ86" i="11"/>
  <c r="E96" i="11"/>
  <c r="AR84" i="11"/>
  <c r="AP84" i="11"/>
  <c r="AV84" i="11"/>
  <c r="G84" i="11"/>
  <c r="E95" i="11"/>
  <c r="C84" i="11"/>
  <c r="X95" i="11"/>
  <c r="X105" i="11" s="1"/>
  <c r="V84" i="11"/>
  <c r="N98" i="11"/>
  <c r="N108" i="11" s="1"/>
  <c r="H101" i="11"/>
  <c r="H111" i="11" s="1"/>
  <c r="AP100" i="10"/>
  <c r="BB90" i="10"/>
  <c r="AS99" i="10"/>
  <c r="AD99" i="10"/>
  <c r="BA89" i="10"/>
  <c r="AZ78" i="11"/>
  <c r="P108" i="11"/>
  <c r="O76" i="11"/>
  <c r="AN106" i="11"/>
  <c r="BB76" i="11"/>
  <c r="AP79" i="9"/>
  <c r="AD79" i="9"/>
  <c r="AG79" i="9"/>
  <c r="H79" i="9"/>
  <c r="R79" i="9"/>
  <c r="P79" i="9"/>
  <c r="C79" i="9"/>
  <c r="AB79" i="9"/>
  <c r="AN79" i="9"/>
  <c r="X79" i="9"/>
  <c r="AM79" i="9"/>
  <c r="E79" i="9"/>
  <c r="AJ79" i="9"/>
  <c r="K79" i="9"/>
  <c r="AS79" i="9"/>
  <c r="AR79" i="9"/>
  <c r="AR109" i="9" s="1"/>
  <c r="V79" i="9"/>
  <c r="V109" i="9" s="1"/>
  <c r="AY79" i="9"/>
  <c r="AV79" i="9"/>
  <c r="AA79" i="9"/>
  <c r="L79" i="9"/>
  <c r="L109" i="9" s="1"/>
  <c r="AQ79" i="9"/>
  <c r="AQ109" i="9" s="1"/>
  <c r="U79" i="9"/>
  <c r="F79" i="9"/>
  <c r="F109" i="9" s="1"/>
  <c r="Q79" i="9"/>
  <c r="Q109" i="9" s="1"/>
  <c r="N79" i="9"/>
  <c r="AH79" i="9"/>
  <c r="AH109" i="9" s="1"/>
  <c r="AT79" i="9"/>
  <c r="AT109" i="9" s="1"/>
  <c r="AO79" i="9"/>
  <c r="AO109" i="9" s="1"/>
  <c r="T79" i="9"/>
  <c r="T109" i="9" s="1"/>
  <c r="S79" i="9"/>
  <c r="S109" i="9" s="1"/>
  <c r="Y79" i="9"/>
  <c r="Y109" i="9" s="1"/>
  <c r="AF79" i="9"/>
  <c r="AF109" i="9" s="1"/>
  <c r="AE79" i="9"/>
  <c r="AE109" i="9" s="1"/>
  <c r="AI79" i="9"/>
  <c r="AI109" i="9" s="1"/>
  <c r="AU79" i="9"/>
  <c r="AU109" i="9" s="1"/>
  <c r="I79" i="9"/>
  <c r="I109" i="9" s="1"/>
  <c r="M79" i="9"/>
  <c r="M109" i="9" s="1"/>
  <c r="AC79" i="9"/>
  <c r="AC109" i="9" s="1"/>
  <c r="AL79" i="9"/>
  <c r="AL109" i="9" s="1"/>
  <c r="AW79" i="9"/>
  <c r="AW109" i="9" s="1"/>
  <c r="G79" i="9"/>
  <c r="G109" i="9" s="1"/>
  <c r="Z79" i="9"/>
  <c r="Z109" i="9" s="1"/>
  <c r="D79" i="9"/>
  <c r="D109" i="9" s="1"/>
  <c r="J79" i="9"/>
  <c r="J109" i="9" s="1"/>
  <c r="AX79" i="9"/>
  <c r="AX109" i="9" s="1"/>
  <c r="AK79" i="9"/>
  <c r="AK109" i="9" s="1"/>
  <c r="W79" i="9"/>
  <c r="W109" i="9" s="1"/>
  <c r="AL105" i="11"/>
  <c r="AL104" i="11" s="1"/>
  <c r="AL116" i="1" s="1"/>
  <c r="AL74" i="11"/>
  <c r="W105" i="11"/>
  <c r="W104" i="11" s="1"/>
  <c r="W116" i="1" s="1"/>
  <c r="W74" i="11"/>
  <c r="AE74" i="11"/>
  <c r="AE105" i="11"/>
  <c r="AE104" i="11" s="1"/>
  <c r="AE116" i="1" s="1"/>
  <c r="Q105" i="11"/>
  <c r="Q104" i="11" s="1"/>
  <c r="Q116" i="1" s="1"/>
  <c r="Q74" i="11"/>
  <c r="C105" i="11"/>
  <c r="C74" i="11"/>
  <c r="R74" i="11"/>
  <c r="P108" i="10"/>
  <c r="Q67" i="10"/>
  <c r="Q12" i="13"/>
  <c r="R5" i="13"/>
  <c r="AV102" i="11"/>
  <c r="AV112" i="11" s="1"/>
  <c r="AF105" i="10"/>
  <c r="AL105" i="10"/>
  <c r="AW105" i="10"/>
  <c r="AH105" i="10"/>
  <c r="AD100" i="11"/>
  <c r="BA90" i="11"/>
  <c r="X98" i="10"/>
  <c r="AP97" i="11"/>
  <c r="AP107" i="11" s="1"/>
  <c r="BB87" i="11"/>
  <c r="X99" i="11"/>
  <c r="X109" i="11" s="1"/>
  <c r="R99" i="11"/>
  <c r="AZ89" i="11"/>
  <c r="AY84" i="11"/>
  <c r="N84" i="11"/>
  <c r="AF84" i="11"/>
  <c r="AD95" i="11"/>
  <c r="AD105" i="11" s="1"/>
  <c r="BA85" i="11"/>
  <c r="AB84" i="11"/>
  <c r="N95" i="11"/>
  <c r="N105" i="11" s="1"/>
  <c r="L84" i="11"/>
  <c r="AM95" i="11"/>
  <c r="AK84" i="11"/>
  <c r="AN75" i="9"/>
  <c r="AD75" i="9"/>
  <c r="AP75" i="9"/>
  <c r="X75" i="9"/>
  <c r="C75" i="9"/>
  <c r="P75" i="9"/>
  <c r="AB75" i="9"/>
  <c r="AI75" i="9"/>
  <c r="AV75" i="9"/>
  <c r="H75" i="9"/>
  <c r="K75" i="9"/>
  <c r="T75" i="9"/>
  <c r="AM75" i="9"/>
  <c r="AG75" i="9"/>
  <c r="G75" i="9"/>
  <c r="AT75" i="9"/>
  <c r="N75" i="9"/>
  <c r="E75" i="9"/>
  <c r="AS75" i="9"/>
  <c r="S75" i="9"/>
  <c r="AE75" i="9"/>
  <c r="U75" i="9"/>
  <c r="AW75" i="9"/>
  <c r="Z75" i="9"/>
  <c r="AQ75" i="9"/>
  <c r="D75" i="9"/>
  <c r="R75" i="9"/>
  <c r="AA75" i="9"/>
  <c r="Q75" i="9"/>
  <c r="AL75" i="9"/>
  <c r="L75" i="9"/>
  <c r="AO75" i="9"/>
  <c r="I75" i="9"/>
  <c r="AY75" i="9"/>
  <c r="AH75" i="9"/>
  <c r="M75" i="9"/>
  <c r="AX75" i="9"/>
  <c r="F75" i="9"/>
  <c r="V75" i="9"/>
  <c r="Y75" i="9"/>
  <c r="AF75" i="9"/>
  <c r="AR75" i="9"/>
  <c r="J75" i="9"/>
  <c r="AU75" i="9"/>
  <c r="AJ75" i="9"/>
  <c r="AK75" i="9"/>
  <c r="W75" i="9"/>
  <c r="AC75" i="9"/>
  <c r="AP98" i="11"/>
  <c r="BB88" i="11"/>
  <c r="N96" i="10"/>
  <c r="N106" i="10" s="1"/>
  <c r="AK88" i="9"/>
  <c r="AN88" i="9"/>
  <c r="S88" i="9"/>
  <c r="P88" i="9"/>
  <c r="AT88" i="9"/>
  <c r="AW88" i="9"/>
  <c r="F88" i="9"/>
  <c r="AB88" i="9"/>
  <c r="C88" i="9"/>
  <c r="Y88" i="9"/>
  <c r="V88" i="9"/>
  <c r="L88" i="9"/>
  <c r="AQ88" i="9"/>
  <c r="AE88" i="9"/>
  <c r="AH88" i="9"/>
  <c r="I88" i="9"/>
  <c r="AY88" i="9"/>
  <c r="AU88" i="9"/>
  <c r="J88" i="9"/>
  <c r="AL88" i="9"/>
  <c r="AD88" i="9"/>
  <c r="D88" i="9"/>
  <c r="H88" i="9"/>
  <c r="U88" i="9"/>
  <c r="AJ88" i="9"/>
  <c r="AF88" i="9"/>
  <c r="AO88" i="9"/>
  <c r="AS88" i="9"/>
  <c r="Q88" i="9"/>
  <c r="AC88" i="9"/>
  <c r="AM88" i="9"/>
  <c r="W88" i="9"/>
  <c r="AV88" i="9"/>
  <c r="AA88" i="9"/>
  <c r="AG88" i="9"/>
  <c r="AR88" i="9"/>
  <c r="R88" i="9"/>
  <c r="AI88" i="9"/>
  <c r="AP88" i="9"/>
  <c r="N88" i="9"/>
  <c r="G88" i="9"/>
  <c r="Z88" i="9"/>
  <c r="T88" i="9"/>
  <c r="M88" i="9"/>
  <c r="K88" i="9"/>
  <c r="E88" i="9"/>
  <c r="X88" i="9"/>
  <c r="AX88" i="9"/>
  <c r="AV101" i="11"/>
  <c r="AV111" i="11" s="1"/>
  <c r="R101" i="11"/>
  <c r="AZ91" i="11"/>
  <c r="H99" i="10"/>
  <c r="AP99" i="10"/>
  <c r="BB89" i="10"/>
  <c r="AB107" i="11"/>
  <c r="BA77" i="11"/>
  <c r="AZ76" i="11"/>
  <c r="P106" i="11"/>
  <c r="J74" i="11"/>
  <c r="J105" i="11"/>
  <c r="J104" i="11" s="1"/>
  <c r="J116" i="1" s="1"/>
  <c r="AT74" i="11"/>
  <c r="AT105" i="11"/>
  <c r="AT104" i="11" s="1"/>
  <c r="AT116" i="1" s="1"/>
  <c r="AM74" i="11"/>
  <c r="AR105" i="11"/>
  <c r="AR104" i="11" s="1"/>
  <c r="AR116" i="1" s="1"/>
  <c r="AR74" i="11"/>
  <c r="AV74" i="11"/>
  <c r="AG74" i="11"/>
  <c r="U74" i="11"/>
  <c r="AN91" i="1"/>
  <c r="AT91" i="1"/>
  <c r="P91" i="1"/>
  <c r="C91" i="1"/>
  <c r="AB91" i="1"/>
  <c r="AH91" i="1"/>
  <c r="AQ91" i="1"/>
  <c r="Y91" i="1"/>
  <c r="I91" i="1"/>
  <c r="AW91" i="1"/>
  <c r="V91" i="1"/>
  <c r="AE91" i="1"/>
  <c r="AK91" i="1"/>
  <c r="F91" i="1"/>
  <c r="S91" i="1"/>
  <c r="L91" i="1"/>
  <c r="E91" i="1"/>
  <c r="H91" i="1"/>
  <c r="G91" i="1"/>
  <c r="W91" i="1"/>
  <c r="AJ91" i="1"/>
  <c r="N91" i="1"/>
  <c r="AS91" i="1"/>
  <c r="AL91" i="1"/>
  <c r="AY91" i="1"/>
  <c r="U91" i="1"/>
  <c r="J91" i="1"/>
  <c r="AP91" i="1"/>
  <c r="AI91" i="1"/>
  <c r="AG91" i="1"/>
  <c r="Z91" i="1"/>
  <c r="AU91" i="1"/>
  <c r="AD91" i="1"/>
  <c r="AX91" i="1"/>
  <c r="AO91" i="1"/>
  <c r="T91" i="1"/>
  <c r="AF91" i="1"/>
  <c r="D91" i="1"/>
  <c r="Q91" i="1"/>
  <c r="X91" i="1"/>
  <c r="AM91" i="1"/>
  <c r="AC91" i="1"/>
  <c r="AA91" i="1"/>
  <c r="K91" i="1"/>
  <c r="R91" i="1"/>
  <c r="AV91" i="1"/>
  <c r="AR91" i="1"/>
  <c r="M91" i="1"/>
  <c r="N102" i="11"/>
  <c r="N112" i="11" s="1"/>
  <c r="AP102" i="11"/>
  <c r="BB92" i="11"/>
  <c r="Q44" i="10"/>
  <c r="Q57" i="10"/>
  <c r="W105" i="10"/>
  <c r="I105" i="10"/>
  <c r="AN105" i="10"/>
  <c r="BB75" i="10"/>
  <c r="O90" i="11"/>
  <c r="X100" i="11"/>
  <c r="X110" i="11" s="1"/>
  <c r="AY100" i="11"/>
  <c r="AY110" i="11" s="1"/>
  <c r="AV98" i="10"/>
  <c r="E98" i="10"/>
  <c r="S47" i="1"/>
  <c r="S25" i="6"/>
  <c r="S2" i="6"/>
  <c r="S22" i="6" s="1"/>
  <c r="O87" i="11"/>
  <c r="AY97" i="11"/>
  <c r="AY107" i="11" s="1"/>
  <c r="AD97" i="11"/>
  <c r="BA87" i="11"/>
  <c r="AJ99" i="11"/>
  <c r="AJ109" i="11" s="1"/>
  <c r="AN87" i="9"/>
  <c r="F87" i="9"/>
  <c r="AQ87" i="9"/>
  <c r="C87" i="9"/>
  <c r="Y87" i="9"/>
  <c r="AE87" i="9"/>
  <c r="I87" i="9"/>
  <c r="AK87" i="9"/>
  <c r="V87" i="9"/>
  <c r="P87" i="9"/>
  <c r="L87" i="9"/>
  <c r="AT87" i="9"/>
  <c r="AB87" i="9"/>
  <c r="AW87" i="9"/>
  <c r="AO87" i="9"/>
  <c r="AP87" i="9"/>
  <c r="AI87" i="9"/>
  <c r="N87" i="9"/>
  <c r="D87" i="9"/>
  <c r="T87" i="9"/>
  <c r="AR87" i="9"/>
  <c r="AC87" i="9"/>
  <c r="AH87" i="9"/>
  <c r="AX87" i="9"/>
  <c r="Q87" i="9"/>
  <c r="AF87" i="9"/>
  <c r="G87" i="9"/>
  <c r="AM87" i="9"/>
  <c r="AJ87" i="9"/>
  <c r="J87" i="9"/>
  <c r="AD87" i="9"/>
  <c r="Z87" i="9"/>
  <c r="AG87" i="9"/>
  <c r="H87" i="9"/>
  <c r="AA87" i="9"/>
  <c r="K87" i="9"/>
  <c r="E87" i="9"/>
  <c r="AY87" i="9"/>
  <c r="R87" i="9"/>
  <c r="AL87" i="9"/>
  <c r="AS87" i="9"/>
  <c r="M87" i="9"/>
  <c r="AV87" i="9"/>
  <c r="S87" i="9"/>
  <c r="AU87" i="9"/>
  <c r="X87" i="9"/>
  <c r="U87" i="9"/>
  <c r="W87" i="9"/>
  <c r="AV96" i="11"/>
  <c r="AV106" i="11" s="1"/>
  <c r="H96" i="11"/>
  <c r="H106" i="11" s="1"/>
  <c r="U84" i="11"/>
  <c r="AC84" i="11"/>
  <c r="W84" i="11"/>
  <c r="AS84" i="11"/>
  <c r="Y84" i="11"/>
  <c r="AA95" i="11"/>
  <c r="AQ84" i="11"/>
  <c r="AS95" i="11"/>
  <c r="AS101" i="10"/>
  <c r="AS111" i="10" s="1"/>
  <c r="AY75" i="1"/>
  <c r="AJ75" i="1"/>
  <c r="AG75" i="1"/>
  <c r="K75" i="1"/>
  <c r="AV75" i="1"/>
  <c r="AD75" i="1"/>
  <c r="AS75" i="1"/>
  <c r="U75" i="1"/>
  <c r="AP75" i="1"/>
  <c r="AA75" i="1"/>
  <c r="AM75" i="1"/>
  <c r="I75" i="1"/>
  <c r="R75" i="1"/>
  <c r="AU75" i="1"/>
  <c r="AO75" i="1"/>
  <c r="C75" i="1"/>
  <c r="P75" i="1"/>
  <c r="N75" i="1"/>
  <c r="H75" i="1"/>
  <c r="AB75" i="1"/>
  <c r="X75" i="1"/>
  <c r="G75" i="1"/>
  <c r="T75" i="1"/>
  <c r="V75" i="1"/>
  <c r="E75" i="1"/>
  <c r="D75" i="1"/>
  <c r="J75" i="1"/>
  <c r="AW75" i="1"/>
  <c r="Q75" i="1"/>
  <c r="M75" i="1"/>
  <c r="F75" i="1"/>
  <c r="AK75" i="1"/>
  <c r="AN75" i="1"/>
  <c r="AT75" i="1"/>
  <c r="L75" i="1"/>
  <c r="AX75" i="1"/>
  <c r="AC75" i="1"/>
  <c r="AR75" i="1"/>
  <c r="AE75" i="1"/>
  <c r="S75" i="1"/>
  <c r="AL75" i="1"/>
  <c r="AH75" i="1"/>
  <c r="Y75" i="1"/>
  <c r="W75" i="1"/>
  <c r="Z75" i="1"/>
  <c r="AI75" i="1"/>
  <c r="AQ75" i="1"/>
  <c r="AF75" i="1"/>
  <c r="AG98" i="11"/>
  <c r="AG108" i="11" s="1"/>
  <c r="AD98" i="11"/>
  <c r="BA88" i="11"/>
  <c r="AQ88" i="1"/>
  <c r="P88" i="1"/>
  <c r="AN88" i="1"/>
  <c r="V88" i="1"/>
  <c r="C88" i="1"/>
  <c r="I88" i="1"/>
  <c r="AB88" i="1"/>
  <c r="AW88" i="1"/>
  <c r="AH88" i="1"/>
  <c r="AT88" i="1"/>
  <c r="S88" i="1"/>
  <c r="L88" i="1"/>
  <c r="Y88" i="1"/>
  <c r="F88" i="1"/>
  <c r="Q88" i="1"/>
  <c r="R88" i="1"/>
  <c r="AM88" i="1"/>
  <c r="AV88" i="1"/>
  <c r="AL88" i="1"/>
  <c r="J88" i="1"/>
  <c r="Z88" i="1"/>
  <c r="M88" i="1"/>
  <c r="E88" i="1"/>
  <c r="AK88" i="1"/>
  <c r="AY88" i="1"/>
  <c r="T88" i="1"/>
  <c r="AF88" i="1"/>
  <c r="AR88" i="1"/>
  <c r="AX88" i="1"/>
  <c r="AA88" i="1"/>
  <c r="AS88" i="1"/>
  <c r="U88" i="1"/>
  <c r="AE88" i="1"/>
  <c r="X88" i="1"/>
  <c r="AD88" i="1"/>
  <c r="H88" i="1"/>
  <c r="N88" i="1"/>
  <c r="AP88" i="1"/>
  <c r="AO88" i="1"/>
  <c r="D88" i="1"/>
  <c r="K88" i="1"/>
  <c r="AG88" i="1"/>
  <c r="AI88" i="1"/>
  <c r="AJ88" i="1"/>
  <c r="W88" i="1"/>
  <c r="G88" i="1"/>
  <c r="AC88" i="1"/>
  <c r="AU88" i="1"/>
  <c r="AS101" i="11"/>
  <c r="AS111" i="11" s="1"/>
  <c r="BB91" i="11"/>
  <c r="AP101" i="11"/>
  <c r="O90" i="10"/>
  <c r="AJ100" i="10"/>
  <c r="AJ110" i="10" s="1"/>
  <c r="X100" i="10"/>
  <c r="X110" i="10" s="1"/>
  <c r="N97" i="10"/>
  <c r="AM99" i="10"/>
  <c r="AB106" i="11"/>
  <c r="BA76" i="11"/>
  <c r="Z74" i="11"/>
  <c r="Z105" i="11"/>
  <c r="Z104" i="11" s="1"/>
  <c r="Z116" i="1" s="1"/>
  <c r="AI74" i="11"/>
  <c r="AI105" i="11"/>
  <c r="AI104" i="11" s="1"/>
  <c r="AI116" i="1" s="1"/>
  <c r="I74" i="11"/>
  <c r="I105" i="11"/>
  <c r="I104" i="11" s="1"/>
  <c r="I116" i="1" s="1"/>
  <c r="V74" i="11"/>
  <c r="V105" i="11"/>
  <c r="V104" i="11" s="1"/>
  <c r="V116" i="1" s="1"/>
  <c r="G74" i="11"/>
  <c r="G105" i="11"/>
  <c r="G104" i="11" s="1"/>
  <c r="G116" i="1" s="1"/>
  <c r="P105" i="11"/>
  <c r="AZ75" i="11"/>
  <c r="P74" i="11"/>
  <c r="AD78" i="9"/>
  <c r="AN78" i="9"/>
  <c r="AP78" i="9"/>
  <c r="R78" i="9"/>
  <c r="AM78" i="9"/>
  <c r="AA78" i="9"/>
  <c r="P78" i="9"/>
  <c r="AB78" i="9"/>
  <c r="U78" i="9"/>
  <c r="AY78" i="9"/>
  <c r="C78" i="9"/>
  <c r="N78" i="9"/>
  <c r="AS78" i="9"/>
  <c r="AV78" i="9"/>
  <c r="AG78" i="9"/>
  <c r="X78" i="9"/>
  <c r="E78" i="9"/>
  <c r="AU78" i="9"/>
  <c r="AU108" i="9" s="1"/>
  <c r="AR78" i="9"/>
  <c r="AR108" i="9" s="1"/>
  <c r="AW78" i="9"/>
  <c r="AW108" i="9" s="1"/>
  <c r="Y78" i="9"/>
  <c r="Y108" i="9" s="1"/>
  <c r="I78" i="9"/>
  <c r="I108" i="9" s="1"/>
  <c r="W78" i="9"/>
  <c r="W108" i="9" s="1"/>
  <c r="AH78" i="9"/>
  <c r="AH108" i="9" s="1"/>
  <c r="Z78" i="9"/>
  <c r="Z108" i="9" s="1"/>
  <c r="V78" i="9"/>
  <c r="V108" i="9" s="1"/>
  <c r="Q78" i="9"/>
  <c r="Q108" i="9" s="1"/>
  <c r="AC78" i="9"/>
  <c r="AC108" i="9" s="1"/>
  <c r="AF78" i="9"/>
  <c r="AF108" i="9" s="1"/>
  <c r="AE78" i="9"/>
  <c r="AE108" i="9" s="1"/>
  <c r="AI78" i="9"/>
  <c r="AI108" i="9" s="1"/>
  <c r="H78" i="9"/>
  <c r="AK78" i="9"/>
  <c r="AK108" i="9" s="1"/>
  <c r="AL78" i="9"/>
  <c r="AL108" i="9" s="1"/>
  <c r="AQ78" i="9"/>
  <c r="AQ108" i="9" s="1"/>
  <c r="M78" i="9"/>
  <c r="M108" i="9" s="1"/>
  <c r="AX78" i="9"/>
  <c r="AX108" i="9" s="1"/>
  <c r="S78" i="9"/>
  <c r="S108" i="9" s="1"/>
  <c r="G78" i="9"/>
  <c r="G108" i="9" s="1"/>
  <c r="J78" i="9"/>
  <c r="J108" i="9" s="1"/>
  <c r="K78" i="9"/>
  <c r="AO78" i="9"/>
  <c r="AO108" i="9" s="1"/>
  <c r="D78" i="9"/>
  <c r="D108" i="9" s="1"/>
  <c r="AT78" i="9"/>
  <c r="AT108" i="9" s="1"/>
  <c r="F78" i="9"/>
  <c r="F108" i="9" s="1"/>
  <c r="T78" i="9"/>
  <c r="T108" i="9" s="1"/>
  <c r="AJ78" i="9"/>
  <c r="L78" i="9"/>
  <c r="L108" i="9" s="1"/>
  <c r="P91" i="9"/>
  <c r="S91" i="9"/>
  <c r="L91" i="9"/>
  <c r="AB91" i="9"/>
  <c r="C91" i="9"/>
  <c r="AN91" i="9"/>
  <c r="F91" i="9"/>
  <c r="AQ91" i="9"/>
  <c r="V91" i="9"/>
  <c r="Y91" i="9"/>
  <c r="AT91" i="9"/>
  <c r="AH91" i="9"/>
  <c r="AE91" i="9"/>
  <c r="I91" i="9"/>
  <c r="AX91" i="9"/>
  <c r="AU91" i="9"/>
  <c r="AR91" i="9"/>
  <c r="U91" i="9"/>
  <c r="AK91" i="9"/>
  <c r="AW91" i="9"/>
  <c r="J91" i="9"/>
  <c r="E91" i="9"/>
  <c r="AI91" i="9"/>
  <c r="AC91" i="9"/>
  <c r="H91" i="9"/>
  <c r="AF91" i="9"/>
  <c r="AV91" i="9"/>
  <c r="AG91" i="9"/>
  <c r="W91" i="9"/>
  <c r="AD91" i="9"/>
  <c r="Q91" i="9"/>
  <c r="AM91" i="9"/>
  <c r="AS91" i="9"/>
  <c r="AA91" i="9"/>
  <c r="AL91" i="9"/>
  <c r="R91" i="9"/>
  <c r="N91" i="9"/>
  <c r="G91" i="9"/>
  <c r="X91" i="9"/>
  <c r="AO91" i="9"/>
  <c r="K91" i="9"/>
  <c r="D91" i="9"/>
  <c r="AP91" i="9"/>
  <c r="AY91" i="9"/>
  <c r="AJ91" i="9"/>
  <c r="T91" i="9"/>
  <c r="Z91" i="9"/>
  <c r="M91" i="9"/>
  <c r="AM102" i="11"/>
  <c r="AM112" i="11" s="1"/>
  <c r="K102" i="11"/>
  <c r="K112" i="11" s="1"/>
  <c r="Q22" i="13"/>
  <c r="AO105" i="10"/>
  <c r="P105" i="10"/>
  <c r="AZ75" i="10"/>
  <c r="N100" i="11"/>
  <c r="N110" i="11" s="1"/>
  <c r="U100" i="11"/>
  <c r="U110" i="11" s="1"/>
  <c r="AJ98" i="10"/>
  <c r="AG98" i="10"/>
  <c r="AG108" i="10" s="1"/>
  <c r="AA98" i="10"/>
  <c r="AA108" i="10" s="1"/>
  <c r="S15" i="6"/>
  <c r="N99" i="10" l="1"/>
  <c r="AZ89" i="10"/>
  <c r="AC105" i="10"/>
  <c r="AG100" i="10"/>
  <c r="AG110" i="10" s="1"/>
  <c r="E107" i="10"/>
  <c r="U98" i="10"/>
  <c r="U108" i="10" s="1"/>
  <c r="H107" i="10"/>
  <c r="AA96" i="10"/>
  <c r="AA106" i="10" s="1"/>
  <c r="AM108" i="10"/>
  <c r="AA109" i="10"/>
  <c r="AT104" i="10"/>
  <c r="AT115" i="1" s="1"/>
  <c r="AJ102" i="10"/>
  <c r="AJ112" i="10" s="1"/>
  <c r="U102" i="10"/>
  <c r="U112" i="10" s="1"/>
  <c r="AY102" i="10"/>
  <c r="AY112" i="10" s="1"/>
  <c r="K96" i="10"/>
  <c r="E74" i="10"/>
  <c r="U74" i="10"/>
  <c r="AY108" i="10"/>
  <c r="N107" i="10"/>
  <c r="AM74" i="10"/>
  <c r="I84" i="10"/>
  <c r="AH104" i="10"/>
  <c r="AH115" i="1" s="1"/>
  <c r="P74" i="10"/>
  <c r="P106" i="10"/>
  <c r="P104" i="10" s="1"/>
  <c r="V109" i="10"/>
  <c r="V74" i="10"/>
  <c r="AD96" i="10"/>
  <c r="K102" i="10"/>
  <c r="K112" i="10" s="1"/>
  <c r="AW74" i="10"/>
  <c r="AD106" i="10"/>
  <c r="L84" i="10"/>
  <c r="K84" i="10"/>
  <c r="X101" i="10"/>
  <c r="X111" i="10" s="1"/>
  <c r="AA74" i="10"/>
  <c r="AS109" i="10"/>
  <c r="BA97" i="11"/>
  <c r="AV95" i="10"/>
  <c r="AV105" i="10" s="1"/>
  <c r="X96" i="10"/>
  <c r="X106" i="10" s="1"/>
  <c r="AV101" i="10"/>
  <c r="AV111" i="10" s="1"/>
  <c r="AZ92" i="10"/>
  <c r="AZ91" i="10"/>
  <c r="H96" i="10"/>
  <c r="N102" i="10"/>
  <c r="N112" i="10" s="1"/>
  <c r="AA102" i="10"/>
  <c r="AA112" i="10" s="1"/>
  <c r="AJ96" i="10"/>
  <c r="AJ106" i="10" s="1"/>
  <c r="AD101" i="10"/>
  <c r="AD111" i="10" s="1"/>
  <c r="M84" i="10"/>
  <c r="AV102" i="10"/>
  <c r="AV112" i="10" s="1"/>
  <c r="BA92" i="10"/>
  <c r="AG96" i="10"/>
  <c r="AG106" i="10" s="1"/>
  <c r="X102" i="10"/>
  <c r="X112" i="10" s="1"/>
  <c r="O86" i="10"/>
  <c r="AR104" i="10"/>
  <c r="AR115" i="1" s="1"/>
  <c r="AG101" i="10"/>
  <c r="AG111" i="10" s="1"/>
  <c r="H101" i="10"/>
  <c r="H111" i="10" s="1"/>
  <c r="G84" i="10"/>
  <c r="AS102" i="10"/>
  <c r="AS112" i="10" s="1"/>
  <c r="H102" i="10"/>
  <c r="K101" i="10"/>
  <c r="K111" i="10" s="1"/>
  <c r="AA101" i="10"/>
  <c r="AA111" i="10" s="1"/>
  <c r="AV96" i="10"/>
  <c r="AV106" i="10" s="1"/>
  <c r="N101" i="10"/>
  <c r="N111" i="10" s="1"/>
  <c r="AT74" i="10"/>
  <c r="AV109" i="10"/>
  <c r="I74" i="10"/>
  <c r="AF74" i="10"/>
  <c r="E96" i="10"/>
  <c r="N108" i="10"/>
  <c r="O91" i="10"/>
  <c r="AY95" i="10"/>
  <c r="AY105" i="10" s="1"/>
  <c r="AH74" i="10"/>
  <c r="I104" i="10"/>
  <c r="I115" i="1" s="1"/>
  <c r="H7" i="16" s="1"/>
  <c r="H5" i="16" s="1"/>
  <c r="AF104" i="10"/>
  <c r="AF115" i="1" s="1"/>
  <c r="R101" i="10"/>
  <c r="R111" i="10" s="1"/>
  <c r="AP74" i="10"/>
  <c r="U101" i="10"/>
  <c r="U111" i="10" s="1"/>
  <c r="E109" i="10"/>
  <c r="U95" i="10"/>
  <c r="U105" i="10" s="1"/>
  <c r="AB74" i="10"/>
  <c r="AM101" i="10"/>
  <c r="AM111" i="10" s="1"/>
  <c r="BB86" i="10"/>
  <c r="AZ86" i="10"/>
  <c r="AY96" i="10"/>
  <c r="AY106" i="10" s="1"/>
  <c r="U96" i="10"/>
  <c r="U106" i="10" s="1"/>
  <c r="P84" i="10"/>
  <c r="AU74" i="10"/>
  <c r="AG102" i="10"/>
  <c r="AG112" i="10" s="1"/>
  <c r="J84" i="10"/>
  <c r="R74" i="10"/>
  <c r="AD95" i="10"/>
  <c r="AD105" i="10" s="1"/>
  <c r="AV74" i="10"/>
  <c r="AS96" i="10"/>
  <c r="AS106" i="10" s="1"/>
  <c r="BB92" i="10"/>
  <c r="BA86" i="10"/>
  <c r="O92" i="10"/>
  <c r="AO104" i="10"/>
  <c r="AO115" i="1" s="1"/>
  <c r="U109" i="10"/>
  <c r="H84" i="10"/>
  <c r="AG74" i="10"/>
  <c r="AO74" i="10"/>
  <c r="N84" i="10"/>
  <c r="H74" i="10"/>
  <c r="K108" i="10"/>
  <c r="R102" i="10"/>
  <c r="E102" i="10"/>
  <c r="E112" i="10" s="1"/>
  <c r="BA91" i="10"/>
  <c r="D84" i="10"/>
  <c r="BB91" i="10"/>
  <c r="R96" i="10"/>
  <c r="R106" i="10" s="1"/>
  <c r="Z74" i="10"/>
  <c r="AP102" i="10"/>
  <c r="AJ95" i="10"/>
  <c r="AJ105" i="10" s="1"/>
  <c r="AP96" i="10"/>
  <c r="AP106" i="10" s="1"/>
  <c r="S74" i="10"/>
  <c r="C84" i="10"/>
  <c r="Z104" i="10"/>
  <c r="Z115" i="1" s="1"/>
  <c r="Y74" i="10"/>
  <c r="F104" i="10"/>
  <c r="F115" i="1" s="1"/>
  <c r="E7" i="16" s="1"/>
  <c r="E5" i="16" s="1"/>
  <c r="AA95" i="10"/>
  <c r="AA105" i="10" s="1"/>
  <c r="AN74" i="10"/>
  <c r="BB78" i="10"/>
  <c r="S104" i="10"/>
  <c r="S115" i="1" s="1"/>
  <c r="BB77" i="10"/>
  <c r="AD108" i="10"/>
  <c r="AX104" i="10"/>
  <c r="AX115" i="1" s="1"/>
  <c r="AX74" i="10"/>
  <c r="X95" i="10"/>
  <c r="X105" i="10" s="1"/>
  <c r="N74" i="10"/>
  <c r="E95" i="10"/>
  <c r="D104" i="10"/>
  <c r="D115" i="1" s="1"/>
  <c r="C7" i="16" s="1"/>
  <c r="C5" i="16" s="1"/>
  <c r="AI104" i="10"/>
  <c r="AI115" i="1" s="1"/>
  <c r="BB79" i="10"/>
  <c r="AS74" i="10"/>
  <c r="D74" i="10"/>
  <c r="AM106" i="10"/>
  <c r="AI74" i="10"/>
  <c r="BA78" i="10"/>
  <c r="AQ74" i="10"/>
  <c r="AD74" i="10"/>
  <c r="AJ74" i="10"/>
  <c r="K74" i="10"/>
  <c r="AN107" i="10"/>
  <c r="L74" i="10"/>
  <c r="C74" i="10"/>
  <c r="AJ108" i="10"/>
  <c r="W74" i="10"/>
  <c r="AZ78" i="10"/>
  <c r="AG109" i="10"/>
  <c r="AQ104" i="10"/>
  <c r="AQ115" i="1" s="1"/>
  <c r="BB76" i="10"/>
  <c r="AV108" i="10"/>
  <c r="W104" i="10"/>
  <c r="W115" i="1" s="1"/>
  <c r="AP101" i="10"/>
  <c r="AP111" i="10" s="1"/>
  <c r="AZ76" i="10"/>
  <c r="J74" i="10"/>
  <c r="K107" i="10"/>
  <c r="AS95" i="10"/>
  <c r="AS105" i="10" s="1"/>
  <c r="BB85" i="10"/>
  <c r="K106" i="10"/>
  <c r="J104" i="10"/>
  <c r="J115" i="1" s="1"/>
  <c r="I7" i="16" s="1"/>
  <c r="I5" i="16" s="1"/>
  <c r="L104" i="10"/>
  <c r="L115" i="1" s="1"/>
  <c r="K7" i="16" s="1"/>
  <c r="K5" i="16" s="1"/>
  <c r="X108" i="10"/>
  <c r="AU104" i="10"/>
  <c r="AU115" i="1" s="1"/>
  <c r="AE104" i="10"/>
  <c r="AE115" i="1" s="1"/>
  <c r="AS108" i="10"/>
  <c r="Q74" i="10"/>
  <c r="AM109" i="10"/>
  <c r="H109" i="10"/>
  <c r="Q104" i="10"/>
  <c r="Q115" i="1" s="1"/>
  <c r="AW104" i="10"/>
  <c r="AW115" i="1" s="1"/>
  <c r="AE74" i="10"/>
  <c r="V104" i="10"/>
  <c r="V115" i="1" s="1"/>
  <c r="AJ109" i="10"/>
  <c r="AL74" i="10"/>
  <c r="AZ79" i="10"/>
  <c r="Y104" i="10"/>
  <c r="Y115" i="1" s="1"/>
  <c r="AD109" i="10"/>
  <c r="O77" i="10"/>
  <c r="AK104" i="10"/>
  <c r="AK115" i="1" s="1"/>
  <c r="AL104" i="10"/>
  <c r="AL115" i="1" s="1"/>
  <c r="O78" i="10"/>
  <c r="K95" i="10"/>
  <c r="K105" i="10" s="1"/>
  <c r="AC74" i="10"/>
  <c r="AK74" i="10"/>
  <c r="AN106" i="10"/>
  <c r="AP95" i="10"/>
  <c r="AP105" i="10" s="1"/>
  <c r="M74" i="10"/>
  <c r="AC104" i="10"/>
  <c r="AC115" i="1" s="1"/>
  <c r="N109" i="10"/>
  <c r="G74" i="10"/>
  <c r="O76" i="10"/>
  <c r="T104" i="10"/>
  <c r="T115" i="1" s="1"/>
  <c r="M104" i="10"/>
  <c r="M115" i="1" s="1"/>
  <c r="L7" i="16" s="1"/>
  <c r="L5" i="16" s="1"/>
  <c r="G104" i="10"/>
  <c r="G115" i="1" s="1"/>
  <c r="F7" i="16" s="1"/>
  <c r="F5" i="16" s="1"/>
  <c r="BA79" i="10"/>
  <c r="T74" i="10"/>
  <c r="BA76" i="10"/>
  <c r="K109" i="10"/>
  <c r="O79" i="10"/>
  <c r="F74" i="10"/>
  <c r="AA104" i="18"/>
  <c r="AM95" i="10"/>
  <c r="AM105" i="10" s="1"/>
  <c r="X94" i="18"/>
  <c r="U94" i="18"/>
  <c r="R104" i="18"/>
  <c r="AZ85" i="10"/>
  <c r="X105" i="18"/>
  <c r="X104" i="18" s="1"/>
  <c r="AA94" i="18"/>
  <c r="U105" i="18"/>
  <c r="U104" i="18" s="1"/>
  <c r="R94" i="18"/>
  <c r="E94" i="18"/>
  <c r="E105" i="18"/>
  <c r="E104" i="18" s="1"/>
  <c r="H94" i="18"/>
  <c r="H105" i="18"/>
  <c r="H104" i="18" s="1"/>
  <c r="K94" i="18"/>
  <c r="K105" i="18"/>
  <c r="K104" i="18" s="1"/>
  <c r="R15" i="13"/>
  <c r="AG95" i="10"/>
  <c r="AG105" i="10" s="1"/>
  <c r="BA85" i="10"/>
  <c r="F84" i="10"/>
  <c r="O85" i="10"/>
  <c r="N95" i="10"/>
  <c r="N105" i="10" s="1"/>
  <c r="R95" i="10"/>
  <c r="R105" i="10" s="1"/>
  <c r="O97" i="11"/>
  <c r="H102" i="9"/>
  <c r="H112" i="9" s="1"/>
  <c r="K97" i="1"/>
  <c r="K107" i="1" s="1"/>
  <c r="BB98" i="11"/>
  <c r="AZ96" i="11"/>
  <c r="R106" i="11"/>
  <c r="AZ106" i="11" s="1"/>
  <c r="AA94" i="11"/>
  <c r="BB99" i="11"/>
  <c r="AY99" i="1"/>
  <c r="AY109" i="1" s="1"/>
  <c r="BA98" i="11"/>
  <c r="BB99" i="10"/>
  <c r="AZ99" i="10"/>
  <c r="N100" i="1"/>
  <c r="N110" i="1" s="1"/>
  <c r="O98" i="10"/>
  <c r="AZ108" i="11"/>
  <c r="O85" i="1"/>
  <c r="K107" i="11"/>
  <c r="O107" i="11" s="1"/>
  <c r="AZ97" i="11"/>
  <c r="X100" i="9"/>
  <c r="X110" i="9" s="1"/>
  <c r="O88" i="1"/>
  <c r="H99" i="9"/>
  <c r="H109" i="9" s="1"/>
  <c r="AM102" i="9"/>
  <c r="AM112" i="9" s="1"/>
  <c r="U98" i="1"/>
  <c r="U108" i="1" s="1"/>
  <c r="AJ98" i="9"/>
  <c r="AJ108" i="9" s="1"/>
  <c r="O89" i="1"/>
  <c r="O87" i="1"/>
  <c r="AY101" i="9"/>
  <c r="AY111" i="9" s="1"/>
  <c r="AJ101" i="9"/>
  <c r="AJ111" i="9" s="1"/>
  <c r="AJ97" i="9"/>
  <c r="AJ107" i="9" s="1"/>
  <c r="K97" i="9"/>
  <c r="K107" i="9" s="1"/>
  <c r="AY101" i="1"/>
  <c r="AY111" i="1" s="1"/>
  <c r="AV101" i="1"/>
  <c r="AV111" i="1" s="1"/>
  <c r="AJ100" i="1"/>
  <c r="AJ110" i="1" s="1"/>
  <c r="AV100" i="1"/>
  <c r="AV110" i="1" s="1"/>
  <c r="O86" i="1"/>
  <c r="AA96" i="1"/>
  <c r="AA106" i="1" s="1"/>
  <c r="AS96" i="9"/>
  <c r="AS106" i="9" s="1"/>
  <c r="K101" i="1"/>
  <c r="K111" i="1" s="1"/>
  <c r="AP109" i="11"/>
  <c r="X100" i="1"/>
  <c r="X110" i="1" s="1"/>
  <c r="AY102" i="1"/>
  <c r="AY112" i="1" s="1"/>
  <c r="AS96" i="1"/>
  <c r="AS106" i="1" s="1"/>
  <c r="AY98" i="1"/>
  <c r="AY108" i="1" s="1"/>
  <c r="AS102" i="9"/>
  <c r="AS112" i="9" s="1"/>
  <c r="O92" i="1"/>
  <c r="X101" i="9"/>
  <c r="X111" i="9" s="1"/>
  <c r="N104" i="11"/>
  <c r="N116" i="1" s="1"/>
  <c r="AZ99" i="11"/>
  <c r="H96" i="1"/>
  <c r="H106" i="1" s="1"/>
  <c r="N97" i="9"/>
  <c r="N107" i="9" s="1"/>
  <c r="AS97" i="9"/>
  <c r="AS107" i="9" s="1"/>
  <c r="AJ101" i="1"/>
  <c r="AJ111" i="1" s="1"/>
  <c r="N100" i="9"/>
  <c r="N110" i="9" s="1"/>
  <c r="N97" i="1"/>
  <c r="N107" i="1" s="1"/>
  <c r="AA98" i="1"/>
  <c r="AA108" i="1" s="1"/>
  <c r="X104" i="11"/>
  <c r="X116" i="1" s="1"/>
  <c r="O90" i="1"/>
  <c r="AA100" i="9"/>
  <c r="AA110" i="9" s="1"/>
  <c r="AA96" i="9"/>
  <c r="AA106" i="9" s="1"/>
  <c r="AA99" i="9"/>
  <c r="AA109" i="9" s="1"/>
  <c r="AJ104" i="11"/>
  <c r="AJ116" i="1" s="1"/>
  <c r="R67" i="10"/>
  <c r="R12" i="13"/>
  <c r="S5" i="13"/>
  <c r="AZ91" i="9"/>
  <c r="R101" i="9"/>
  <c r="AS101" i="9"/>
  <c r="AS111" i="9" s="1"/>
  <c r="AP111" i="11"/>
  <c r="BB111" i="11" s="1"/>
  <c r="BB101" i="11"/>
  <c r="AT74" i="1"/>
  <c r="AT105" i="1"/>
  <c r="AT104" i="1" s="1"/>
  <c r="AT118" i="1" s="1"/>
  <c r="N74" i="1"/>
  <c r="H101" i="9"/>
  <c r="H111" i="9" s="1"/>
  <c r="AD108" i="11"/>
  <c r="BA108" i="11" s="1"/>
  <c r="H98" i="1"/>
  <c r="H108" i="1" s="1"/>
  <c r="K98" i="1"/>
  <c r="K108" i="1" s="1"/>
  <c r="AF74" i="1"/>
  <c r="AF105" i="1"/>
  <c r="AF104" i="1" s="1"/>
  <c r="AL74" i="1"/>
  <c r="AL105" i="1"/>
  <c r="AL104" i="1" s="1"/>
  <c r="AN105" i="1"/>
  <c r="AN74" i="1"/>
  <c r="BB75" i="1"/>
  <c r="E74" i="1"/>
  <c r="P74" i="1"/>
  <c r="P105" i="1"/>
  <c r="AZ75" i="1"/>
  <c r="AP74" i="1"/>
  <c r="AY74" i="1"/>
  <c r="AY97" i="9"/>
  <c r="AY107" i="9" s="1"/>
  <c r="AG97" i="9"/>
  <c r="AG107" i="9" s="1"/>
  <c r="AM101" i="1"/>
  <c r="AM111" i="1" s="1"/>
  <c r="AD101" i="1"/>
  <c r="BA91" i="1"/>
  <c r="O108" i="11"/>
  <c r="AA98" i="9"/>
  <c r="AA108" i="9" s="1"/>
  <c r="AP98" i="9"/>
  <c r="AP108" i="9" s="1"/>
  <c r="BB88" i="9"/>
  <c r="AJ74" i="9"/>
  <c r="AX105" i="9"/>
  <c r="AX104" i="9" s="1"/>
  <c r="AX119" i="1" s="1"/>
  <c r="AX74" i="9"/>
  <c r="Q74" i="9"/>
  <c r="Q105" i="9"/>
  <c r="Q104" i="9" s="1"/>
  <c r="Q119" i="1" s="1"/>
  <c r="AE105" i="9"/>
  <c r="AE104" i="9" s="1"/>
  <c r="AE119" i="1" s="1"/>
  <c r="AE74" i="9"/>
  <c r="AM74" i="9"/>
  <c r="C105" i="9"/>
  <c r="C74" i="9"/>
  <c r="O75" i="9"/>
  <c r="C104" i="11"/>
  <c r="BB79" i="9"/>
  <c r="AN109" i="9"/>
  <c r="O84" i="11"/>
  <c r="K99" i="1"/>
  <c r="K109" i="1" s="1"/>
  <c r="E99" i="1"/>
  <c r="E109" i="1" s="1"/>
  <c r="AA99" i="1"/>
  <c r="AA109" i="1" s="1"/>
  <c r="O79" i="1"/>
  <c r="H100" i="1"/>
  <c r="H110" i="1" s="1"/>
  <c r="AS100" i="1"/>
  <c r="AS110" i="1" s="1"/>
  <c r="R109" i="10"/>
  <c r="C106" i="9"/>
  <c r="O76" i="9"/>
  <c r="AN107" i="1"/>
  <c r="BB77" i="1"/>
  <c r="AB107" i="1"/>
  <c r="BA77" i="1"/>
  <c r="U100" i="9"/>
  <c r="U110" i="9" s="1"/>
  <c r="BA90" i="9"/>
  <c r="AD100" i="9"/>
  <c r="BA92" i="9"/>
  <c r="AD102" i="9"/>
  <c r="C107" i="9"/>
  <c r="O77" i="9"/>
  <c r="N102" i="1"/>
  <c r="N112" i="1" s="1"/>
  <c r="AM102" i="1"/>
  <c r="AM112" i="1" s="1"/>
  <c r="BB84" i="11"/>
  <c r="BA74" i="11"/>
  <c r="O100" i="10"/>
  <c r="E110" i="10"/>
  <c r="O110" i="10" s="1"/>
  <c r="AV96" i="1"/>
  <c r="AV106" i="1" s="1"/>
  <c r="R84" i="9"/>
  <c r="X84" i="9"/>
  <c r="AY84" i="9"/>
  <c r="AD95" i="9"/>
  <c r="AD105" i="9" s="1"/>
  <c r="AB84" i="9"/>
  <c r="BA85" i="9"/>
  <c r="AS84" i="9"/>
  <c r="M84" i="9"/>
  <c r="R112" i="11"/>
  <c r="AZ112" i="11" s="1"/>
  <c r="AZ102" i="11"/>
  <c r="O78" i="1"/>
  <c r="BA78" i="1"/>
  <c r="AB108" i="1"/>
  <c r="X96" i="9"/>
  <c r="X106" i="9" s="1"/>
  <c r="H96" i="9"/>
  <c r="H106" i="9" s="1"/>
  <c r="N95" i="1"/>
  <c r="L84" i="1"/>
  <c r="AS95" i="1"/>
  <c r="AS105" i="1" s="1"/>
  <c r="AV95" i="1"/>
  <c r="AV105" i="1" s="1"/>
  <c r="X99" i="9"/>
  <c r="X109" i="9" s="1"/>
  <c r="AP101" i="9"/>
  <c r="BB91" i="9"/>
  <c r="E98" i="1"/>
  <c r="E108" i="1" s="1"/>
  <c r="S105" i="1"/>
  <c r="S104" i="1" s="1"/>
  <c r="S74" i="1"/>
  <c r="AK74" i="1"/>
  <c r="AK105" i="1"/>
  <c r="AK104" i="1" s="1"/>
  <c r="V105" i="1"/>
  <c r="V104" i="1" s="1"/>
  <c r="V74" i="1"/>
  <c r="C74" i="1"/>
  <c r="C105" i="1"/>
  <c r="AD97" i="9"/>
  <c r="AD107" i="9" s="1"/>
  <c r="BA87" i="9"/>
  <c r="AA97" i="9"/>
  <c r="AA107" i="9" s="1"/>
  <c r="AG101" i="1"/>
  <c r="AG111" i="1" s="1"/>
  <c r="E101" i="1"/>
  <c r="O88" i="9"/>
  <c r="E98" i="9"/>
  <c r="E108" i="9" s="1"/>
  <c r="AM98" i="9"/>
  <c r="AM108" i="9" s="1"/>
  <c r="AU105" i="9"/>
  <c r="AU104" i="9" s="1"/>
  <c r="AU119" i="1" s="1"/>
  <c r="AU74" i="9"/>
  <c r="M105" i="9"/>
  <c r="M104" i="9" s="1"/>
  <c r="M119" i="1" s="1"/>
  <c r="M74" i="9"/>
  <c r="AA74" i="9"/>
  <c r="S105" i="9"/>
  <c r="S104" i="9" s="1"/>
  <c r="S119" i="1" s="1"/>
  <c r="S74" i="9"/>
  <c r="T105" i="9"/>
  <c r="T104" i="9" s="1"/>
  <c r="T119" i="1" s="1"/>
  <c r="T74" i="9"/>
  <c r="X74" i="9"/>
  <c r="AM94" i="11"/>
  <c r="AB109" i="9"/>
  <c r="BA79" i="9"/>
  <c r="E94" i="11"/>
  <c r="O95" i="11"/>
  <c r="N99" i="1"/>
  <c r="N109" i="1" s="1"/>
  <c r="AZ89" i="1"/>
  <c r="R99" i="1"/>
  <c r="R109" i="1" s="1"/>
  <c r="H104" i="11"/>
  <c r="H116" i="1" s="1"/>
  <c r="P109" i="1"/>
  <c r="AZ79" i="1"/>
  <c r="U100" i="1"/>
  <c r="U110" i="1" s="1"/>
  <c r="R100" i="1"/>
  <c r="AZ90" i="1"/>
  <c r="R109" i="11"/>
  <c r="AZ109" i="11" s="1"/>
  <c r="AP109" i="10"/>
  <c r="K100" i="9"/>
  <c r="K110" i="9" s="1"/>
  <c r="AZ90" i="9"/>
  <c r="R100" i="9"/>
  <c r="K102" i="9"/>
  <c r="K112" i="9" s="1"/>
  <c r="BB92" i="9"/>
  <c r="AP102" i="9"/>
  <c r="AZ98" i="10"/>
  <c r="P106" i="1"/>
  <c r="AZ76" i="1"/>
  <c r="P107" i="9"/>
  <c r="AZ77" i="9"/>
  <c r="AZ92" i="1"/>
  <c r="R102" i="1"/>
  <c r="AJ102" i="1"/>
  <c r="AJ112" i="1" s="1"/>
  <c r="BB98" i="10"/>
  <c r="AB104" i="11"/>
  <c r="N96" i="1"/>
  <c r="N106" i="1" s="1"/>
  <c r="AO84" i="9"/>
  <c r="AF84" i="9"/>
  <c r="AC84" i="9"/>
  <c r="AW84" i="9"/>
  <c r="AY95" i="9"/>
  <c r="AY105" i="9" s="1"/>
  <c r="AG95" i="9"/>
  <c r="AG105" i="9" s="1"/>
  <c r="AE84" i="9"/>
  <c r="AM95" i="9"/>
  <c r="AK84" i="9"/>
  <c r="AZ86" i="9"/>
  <c r="R96" i="9"/>
  <c r="R106" i="9" s="1"/>
  <c r="K94" i="11"/>
  <c r="H97" i="1"/>
  <c r="H107" i="1" s="1"/>
  <c r="M84" i="1"/>
  <c r="Q84" i="1"/>
  <c r="AY95" i="1"/>
  <c r="AY105" i="1" s="1"/>
  <c r="AS99" i="9"/>
  <c r="AS109" i="9" s="1"/>
  <c r="AM99" i="9"/>
  <c r="AM109" i="9" s="1"/>
  <c r="K101" i="9"/>
  <c r="K111" i="9" s="1"/>
  <c r="AQ105" i="1"/>
  <c r="AQ104" i="1" s="1"/>
  <c r="AQ74" i="1"/>
  <c r="U74" i="1"/>
  <c r="AG101" i="9"/>
  <c r="AG111" i="9" s="1"/>
  <c r="O91" i="9"/>
  <c r="E101" i="9"/>
  <c r="C108" i="9"/>
  <c r="O78" i="9"/>
  <c r="N98" i="1"/>
  <c r="N108" i="1" s="1"/>
  <c r="X98" i="1"/>
  <c r="X108" i="1" s="1"/>
  <c r="O75" i="1"/>
  <c r="AE74" i="1"/>
  <c r="AE105" i="1"/>
  <c r="AE104" i="1" s="1"/>
  <c r="F105" i="1"/>
  <c r="F104" i="1" s="1"/>
  <c r="F74" i="1"/>
  <c r="T105" i="1"/>
  <c r="T104" i="1" s="1"/>
  <c r="T74" i="1"/>
  <c r="AO74" i="1"/>
  <c r="AO105" i="1"/>
  <c r="AO104" i="1" s="1"/>
  <c r="AS74" i="1"/>
  <c r="U97" i="9"/>
  <c r="U107" i="9" s="1"/>
  <c r="AV97" i="9"/>
  <c r="AV107" i="9" s="1"/>
  <c r="E97" i="9"/>
  <c r="E107" i="9" s="1"/>
  <c r="O87" i="9"/>
  <c r="AP112" i="11"/>
  <c r="BB112" i="11" s="1"/>
  <c r="BB102" i="11"/>
  <c r="X101" i="1"/>
  <c r="X111" i="1" s="1"/>
  <c r="AZ91" i="1"/>
  <c r="R101" i="1"/>
  <c r="U104" i="11"/>
  <c r="U116" i="1" s="1"/>
  <c r="AM105" i="11"/>
  <c r="AM104" i="11" s="1"/>
  <c r="AM116" i="1" s="1"/>
  <c r="K98" i="9"/>
  <c r="K108" i="9" s="1"/>
  <c r="BA88" i="9"/>
  <c r="AD98" i="9"/>
  <c r="AD108" i="9" s="1"/>
  <c r="J74" i="9"/>
  <c r="J105" i="9"/>
  <c r="J104" i="9" s="1"/>
  <c r="J119" i="1" s="1"/>
  <c r="AH105" i="9"/>
  <c r="AH104" i="9" s="1"/>
  <c r="AH119" i="1" s="1"/>
  <c r="AH74" i="9"/>
  <c r="R74" i="9"/>
  <c r="AS74" i="9"/>
  <c r="K74" i="9"/>
  <c r="AP74" i="9"/>
  <c r="C109" i="9"/>
  <c r="O79" i="9"/>
  <c r="BB106" i="11"/>
  <c r="BA99" i="10"/>
  <c r="AV99" i="1"/>
  <c r="AV109" i="1" s="1"/>
  <c r="AM99" i="1"/>
  <c r="AM109" i="1" s="1"/>
  <c r="AP99" i="1"/>
  <c r="AP109" i="1" s="1"/>
  <c r="BB89" i="1"/>
  <c r="BA98" i="10"/>
  <c r="AB109" i="1"/>
  <c r="BA79" i="1"/>
  <c r="R107" i="11"/>
  <c r="AZ107" i="11" s="1"/>
  <c r="AY100" i="1"/>
  <c r="AY110" i="1" s="1"/>
  <c r="AG100" i="1"/>
  <c r="AG110" i="1" s="1"/>
  <c r="C104" i="10"/>
  <c r="AN106" i="9"/>
  <c r="BB76" i="9"/>
  <c r="AY100" i="9"/>
  <c r="AY110" i="9" s="1"/>
  <c r="O90" i="9"/>
  <c r="E100" i="9"/>
  <c r="AV102" i="9"/>
  <c r="AV112" i="9" s="1"/>
  <c r="AJ102" i="9"/>
  <c r="AJ112" i="9" s="1"/>
  <c r="N102" i="9"/>
  <c r="N112" i="9" s="1"/>
  <c r="R110" i="10"/>
  <c r="AZ110" i="10" s="1"/>
  <c r="AZ100" i="10"/>
  <c r="AS102" i="1"/>
  <c r="AS112" i="1" s="1"/>
  <c r="AG102" i="1"/>
  <c r="AG112" i="1" s="1"/>
  <c r="X102" i="1"/>
  <c r="X112" i="1" s="1"/>
  <c r="AJ94" i="11"/>
  <c r="O101" i="11"/>
  <c r="U96" i="1"/>
  <c r="U106" i="1" s="1"/>
  <c r="D84" i="9"/>
  <c r="AP84" i="9"/>
  <c r="U84" i="9"/>
  <c r="AN84" i="9"/>
  <c r="AP95" i="9"/>
  <c r="BB85" i="9"/>
  <c r="N84" i="9"/>
  <c r="AV95" i="9"/>
  <c r="AV105" i="9" s="1"/>
  <c r="AT84" i="9"/>
  <c r="AZ78" i="1"/>
  <c r="P108" i="1"/>
  <c r="AJ96" i="9"/>
  <c r="AJ106" i="9" s="1"/>
  <c r="AV96" i="9"/>
  <c r="AV106" i="9" s="1"/>
  <c r="N84" i="1"/>
  <c r="AG95" i="1"/>
  <c r="AG105" i="1" s="1"/>
  <c r="AZ85" i="1"/>
  <c r="P84" i="1"/>
  <c r="R95" i="1"/>
  <c r="R105" i="1" s="1"/>
  <c r="AY99" i="9"/>
  <c r="AY109" i="9" s="1"/>
  <c r="K99" i="9"/>
  <c r="K109" i="9" s="1"/>
  <c r="AZ89" i="9"/>
  <c r="R99" i="9"/>
  <c r="R109" i="9" s="1"/>
  <c r="AI105" i="1"/>
  <c r="AI104" i="1" s="1"/>
  <c r="AI74" i="1"/>
  <c r="AR105" i="1"/>
  <c r="AR104" i="1" s="1"/>
  <c r="AR74" i="1"/>
  <c r="M74" i="1"/>
  <c r="M105" i="1"/>
  <c r="M104" i="1" s="1"/>
  <c r="G105" i="1"/>
  <c r="G104" i="1" s="1"/>
  <c r="G74" i="1"/>
  <c r="AU74" i="1"/>
  <c r="AU105" i="1"/>
  <c r="AU104" i="1" s="1"/>
  <c r="AD74" i="1"/>
  <c r="H98" i="9"/>
  <c r="H108" i="9" s="1"/>
  <c r="AR74" i="9"/>
  <c r="AR105" i="9"/>
  <c r="AR104" i="9" s="1"/>
  <c r="AR119" i="1" s="1"/>
  <c r="AY74" i="9"/>
  <c r="D105" i="9"/>
  <c r="D104" i="9" s="1"/>
  <c r="D119" i="1" s="1"/>
  <c r="D74" i="9"/>
  <c r="E74" i="9"/>
  <c r="H74" i="9"/>
  <c r="AD74" i="9"/>
  <c r="N94" i="11"/>
  <c r="AZ79" i="9"/>
  <c r="P109" i="9"/>
  <c r="H99" i="1"/>
  <c r="H109" i="1" s="1"/>
  <c r="AM100" i="1"/>
  <c r="AM110" i="1" s="1"/>
  <c r="AZ84" i="11"/>
  <c r="R110" i="11"/>
  <c r="AZ110" i="11" s="1"/>
  <c r="AZ100" i="11"/>
  <c r="AZ76" i="9"/>
  <c r="P106" i="9"/>
  <c r="BB90" i="9"/>
  <c r="AP100" i="9"/>
  <c r="E108" i="10"/>
  <c r="BB74" i="11"/>
  <c r="AP102" i="1"/>
  <c r="BB92" i="1"/>
  <c r="R108" i="10"/>
  <c r="O111" i="11"/>
  <c r="Q84" i="9"/>
  <c r="AA95" i="9"/>
  <c r="Y84" i="9"/>
  <c r="Z84" i="9"/>
  <c r="K84" i="9"/>
  <c r="AG84" i="9"/>
  <c r="AS95" i="9"/>
  <c r="AQ84" i="9"/>
  <c r="E110" i="11"/>
  <c r="O110" i="11" s="1"/>
  <c r="O100" i="11"/>
  <c r="BA100" i="10"/>
  <c r="AD110" i="10"/>
  <c r="BA110" i="10" s="1"/>
  <c r="K96" i="9"/>
  <c r="K106" i="9" s="1"/>
  <c r="K84" i="1"/>
  <c r="AA95" i="1"/>
  <c r="AA105" i="1" s="1"/>
  <c r="BB85" i="1"/>
  <c r="AP95" i="1"/>
  <c r="AP105" i="1" s="1"/>
  <c r="N99" i="9"/>
  <c r="N109" i="9" s="1"/>
  <c r="S67" i="1"/>
  <c r="S12" i="6"/>
  <c r="T5" i="6"/>
  <c r="AM101" i="9"/>
  <c r="AM111" i="9" s="1"/>
  <c r="AV101" i="9"/>
  <c r="AV111" i="9" s="1"/>
  <c r="N101" i="9"/>
  <c r="N111" i="9" s="1"/>
  <c r="AV98" i="1"/>
  <c r="AV108" i="1" s="1"/>
  <c r="AZ88" i="1"/>
  <c r="R98" i="1"/>
  <c r="Z105" i="1"/>
  <c r="Z104" i="1" s="1"/>
  <c r="Z74" i="1"/>
  <c r="AC105" i="1"/>
  <c r="AC104" i="1" s="1"/>
  <c r="AC74" i="1"/>
  <c r="Q74" i="1"/>
  <c r="Q105" i="1"/>
  <c r="Q104" i="1" s="1"/>
  <c r="X74" i="1"/>
  <c r="R74" i="1"/>
  <c r="AV74" i="1"/>
  <c r="AS94" i="11"/>
  <c r="R97" i="9"/>
  <c r="R107" i="9" s="1"/>
  <c r="AZ87" i="9"/>
  <c r="H97" i="9"/>
  <c r="H107" i="9" s="1"/>
  <c r="O91" i="1"/>
  <c r="AP101" i="1"/>
  <c r="BB91" i="1"/>
  <c r="AG98" i="9"/>
  <c r="AG108" i="9" s="1"/>
  <c r="AY98" i="9"/>
  <c r="AY108" i="9" s="1"/>
  <c r="AF105" i="9"/>
  <c r="AF104" i="9" s="1"/>
  <c r="AF119" i="1" s="1"/>
  <c r="AF74" i="9"/>
  <c r="I74" i="9"/>
  <c r="I105" i="9"/>
  <c r="I104" i="9" s="1"/>
  <c r="I119" i="1" s="1"/>
  <c r="AQ105" i="9"/>
  <c r="AQ104" i="9" s="1"/>
  <c r="AQ119" i="1" s="1"/>
  <c r="AQ74" i="9"/>
  <c r="N74" i="9"/>
  <c r="AV74" i="9"/>
  <c r="AN105" i="9"/>
  <c r="AN74" i="9"/>
  <c r="BB75" i="9"/>
  <c r="BA84" i="11"/>
  <c r="AG99" i="1"/>
  <c r="AG109" i="1" s="1"/>
  <c r="K100" i="1"/>
  <c r="K110" i="1" s="1"/>
  <c r="AD100" i="1"/>
  <c r="BA90" i="1"/>
  <c r="U94" i="11"/>
  <c r="AA105" i="11"/>
  <c r="AA104" i="11" s="1"/>
  <c r="AA116" i="1" s="1"/>
  <c r="O97" i="10"/>
  <c r="AS100" i="9"/>
  <c r="AS110" i="9" s="1"/>
  <c r="AM100" i="9"/>
  <c r="AM110" i="9" s="1"/>
  <c r="AG102" i="9"/>
  <c r="AG112" i="9" s="1"/>
  <c r="X102" i="9"/>
  <c r="X112" i="9" s="1"/>
  <c r="O102" i="11"/>
  <c r="E112" i="11"/>
  <c r="O112" i="11" s="1"/>
  <c r="AN106" i="1"/>
  <c r="BB76" i="1"/>
  <c r="AD107" i="11"/>
  <c r="BA107" i="11" s="1"/>
  <c r="AD102" i="1"/>
  <c r="BA92" i="1"/>
  <c r="BA102" i="11"/>
  <c r="AD112" i="11"/>
  <c r="BA112" i="11" s="1"/>
  <c r="O99" i="10"/>
  <c r="AG96" i="1"/>
  <c r="AG106" i="1" s="1"/>
  <c r="AJ96" i="1"/>
  <c r="AJ106" i="1" s="1"/>
  <c r="AM96" i="1"/>
  <c r="AM106" i="1" s="1"/>
  <c r="J84" i="9"/>
  <c r="AU84" i="9"/>
  <c r="AD84" i="9"/>
  <c r="AV84" i="9"/>
  <c r="N95" i="9"/>
  <c r="L84" i="9"/>
  <c r="G84" i="9"/>
  <c r="AB104" i="10"/>
  <c r="N96" i="9"/>
  <c r="N106" i="9" s="1"/>
  <c r="AP96" i="9"/>
  <c r="AP106" i="9" s="1"/>
  <c r="BB86" i="9"/>
  <c r="R97" i="1"/>
  <c r="R107" i="1" s="1"/>
  <c r="J84" i="1"/>
  <c r="E84" i="1"/>
  <c r="G84" i="1"/>
  <c r="X95" i="1"/>
  <c r="AJ99" i="9"/>
  <c r="AJ109" i="9" s="1"/>
  <c r="O89" i="9"/>
  <c r="E99" i="9"/>
  <c r="E109" i="9" s="1"/>
  <c r="BA106" i="11"/>
  <c r="AP98" i="1"/>
  <c r="BB88" i="1"/>
  <c r="AA101" i="9"/>
  <c r="AA111" i="9" s="1"/>
  <c r="U101" i="9"/>
  <c r="U111" i="9" s="1"/>
  <c r="AB108" i="9"/>
  <c r="BA78" i="9"/>
  <c r="AZ74" i="11"/>
  <c r="AG98" i="1"/>
  <c r="AG108" i="1" s="1"/>
  <c r="AJ98" i="1"/>
  <c r="AJ108" i="1" s="1"/>
  <c r="AS98" i="1"/>
  <c r="AS108" i="1" s="1"/>
  <c r="W74" i="1"/>
  <c r="W105" i="1"/>
  <c r="W104" i="1" s="1"/>
  <c r="AX74" i="1"/>
  <c r="AX105" i="1"/>
  <c r="AX104" i="1" s="1"/>
  <c r="AW105" i="1"/>
  <c r="AW104" i="1" s="1"/>
  <c r="AW74" i="1"/>
  <c r="AB105" i="1"/>
  <c r="BA75" i="1"/>
  <c r="AB74" i="1"/>
  <c r="I74" i="1"/>
  <c r="I105" i="1"/>
  <c r="I104" i="1" s="1"/>
  <c r="K74" i="1"/>
  <c r="X97" i="9"/>
  <c r="X107" i="9" s="1"/>
  <c r="AP97" i="9"/>
  <c r="BB87" i="9"/>
  <c r="S44" i="1"/>
  <c r="S54" i="1" s="1"/>
  <c r="S57" i="1"/>
  <c r="Q54" i="10"/>
  <c r="N101" i="1"/>
  <c r="N111" i="1" s="1"/>
  <c r="AA101" i="1"/>
  <c r="AA111" i="1" s="1"/>
  <c r="AG104" i="11"/>
  <c r="AG116" i="1" s="1"/>
  <c r="AS98" i="9"/>
  <c r="AS108" i="9" s="1"/>
  <c r="AV98" i="9"/>
  <c r="AV108" i="9" s="1"/>
  <c r="AC105" i="9"/>
  <c r="AC104" i="9" s="1"/>
  <c r="AC119" i="1" s="1"/>
  <c r="AC74" i="9"/>
  <c r="Y105" i="9"/>
  <c r="Y104" i="9" s="1"/>
  <c r="Y119" i="1" s="1"/>
  <c r="Y74" i="9"/>
  <c r="AO74" i="9"/>
  <c r="AO105" i="9"/>
  <c r="AO104" i="9" s="1"/>
  <c r="AO119" i="1" s="1"/>
  <c r="Z74" i="9"/>
  <c r="Z105" i="9"/>
  <c r="Z104" i="9" s="1"/>
  <c r="Z119" i="1" s="1"/>
  <c r="AT105" i="9"/>
  <c r="AT104" i="9" s="1"/>
  <c r="AT119" i="1" s="1"/>
  <c r="AT74" i="9"/>
  <c r="AI74" i="9"/>
  <c r="AI105" i="9"/>
  <c r="AI104" i="9" s="1"/>
  <c r="AI119" i="1" s="1"/>
  <c r="BA100" i="11"/>
  <c r="AD110" i="11"/>
  <c r="BA110" i="11" s="1"/>
  <c r="R2" i="13"/>
  <c r="R25" i="13"/>
  <c r="R47" i="10"/>
  <c r="BB100" i="10"/>
  <c r="AP110" i="10"/>
  <c r="BB110" i="10" s="1"/>
  <c r="X99" i="1"/>
  <c r="X109" i="1" s="1"/>
  <c r="AS105" i="11"/>
  <c r="AS104" i="11" s="1"/>
  <c r="AS116" i="1" s="1"/>
  <c r="AA100" i="1"/>
  <c r="AA110" i="1" s="1"/>
  <c r="BB90" i="1"/>
  <c r="AP100" i="1"/>
  <c r="AZ95" i="11"/>
  <c r="R94" i="11"/>
  <c r="E105" i="11"/>
  <c r="O105" i="11" s="1"/>
  <c r="BB107" i="11"/>
  <c r="U102" i="9"/>
  <c r="U112" i="9" s="1"/>
  <c r="E102" i="9"/>
  <c r="O92" i="9"/>
  <c r="AN104" i="11"/>
  <c r="AV102" i="1"/>
  <c r="AV112" i="1" s="1"/>
  <c r="H94" i="11"/>
  <c r="AP110" i="11"/>
  <c r="BB110" i="11" s="1"/>
  <c r="BB100" i="11"/>
  <c r="BB86" i="1"/>
  <c r="AP96" i="1"/>
  <c r="AP106" i="1" s="1"/>
  <c r="E96" i="1"/>
  <c r="E106" i="1" s="1"/>
  <c r="AY94" i="11"/>
  <c r="BB96" i="11"/>
  <c r="H84" i="9"/>
  <c r="E84" i="9"/>
  <c r="K95" i="9"/>
  <c r="I84" i="9"/>
  <c r="AH84" i="9"/>
  <c r="AJ95" i="9"/>
  <c r="AJ105" i="9" s="1"/>
  <c r="H95" i="9"/>
  <c r="H105" i="9" s="1"/>
  <c r="F84" i="9"/>
  <c r="AR84" i="9"/>
  <c r="AY96" i="9"/>
  <c r="AY106" i="9" s="1"/>
  <c r="BA86" i="9"/>
  <c r="AD96" i="9"/>
  <c r="E97" i="1"/>
  <c r="R84" i="1"/>
  <c r="E95" i="1"/>
  <c r="E105" i="1" s="1"/>
  <c r="C84" i="1"/>
  <c r="I84" i="1"/>
  <c r="K95" i="1"/>
  <c r="K105" i="1" s="1"/>
  <c r="AJ95" i="1"/>
  <c r="AJ105" i="1" s="1"/>
  <c r="AV99" i="9"/>
  <c r="AV109" i="9" s="1"/>
  <c r="BB89" i="9"/>
  <c r="AP99" i="9"/>
  <c r="BA91" i="9"/>
  <c r="AD101" i="9"/>
  <c r="AN108" i="9"/>
  <c r="BB78" i="9"/>
  <c r="AM98" i="1"/>
  <c r="AM108" i="1" s="1"/>
  <c r="Y74" i="1"/>
  <c r="Y105" i="1"/>
  <c r="Y104" i="1" s="1"/>
  <c r="L74" i="1"/>
  <c r="L105" i="1"/>
  <c r="L104" i="1" s="1"/>
  <c r="J105" i="1"/>
  <c r="J104" i="1" s="1"/>
  <c r="J74" i="1"/>
  <c r="H74" i="1"/>
  <c r="AM74" i="1"/>
  <c r="AG74" i="1"/>
  <c r="AM97" i="9"/>
  <c r="AM107" i="9" s="1"/>
  <c r="U101" i="1"/>
  <c r="U111" i="1" s="1"/>
  <c r="AS101" i="1"/>
  <c r="AS111" i="1" s="1"/>
  <c r="N98" i="9"/>
  <c r="N108" i="9" s="1"/>
  <c r="R98" i="9"/>
  <c r="R108" i="9" s="1"/>
  <c r="AZ88" i="9"/>
  <c r="W105" i="9"/>
  <c r="W104" i="9" s="1"/>
  <c r="W119" i="1" s="1"/>
  <c r="W74" i="9"/>
  <c r="V74" i="9"/>
  <c r="V105" i="9"/>
  <c r="V104" i="9" s="1"/>
  <c r="V119" i="1" s="1"/>
  <c r="L105" i="9"/>
  <c r="L104" i="9" s="1"/>
  <c r="L119" i="1" s="1"/>
  <c r="L74" i="9"/>
  <c r="AW105" i="9"/>
  <c r="AW104" i="9" s="1"/>
  <c r="AW119" i="1" s="1"/>
  <c r="AW74" i="9"/>
  <c r="G105" i="9"/>
  <c r="G104" i="9" s="1"/>
  <c r="G119" i="1" s="1"/>
  <c r="G74" i="9"/>
  <c r="AB105" i="9"/>
  <c r="BA75" i="9"/>
  <c r="AB74" i="9"/>
  <c r="AD94" i="11"/>
  <c r="BA95" i="11"/>
  <c r="BB97" i="11"/>
  <c r="O96" i="11"/>
  <c r="R54" i="1"/>
  <c r="AJ99" i="1"/>
  <c r="AJ109" i="1" s="1"/>
  <c r="AD99" i="1"/>
  <c r="AD109" i="1" s="1"/>
  <c r="BA89" i="1"/>
  <c r="BB79" i="1"/>
  <c r="AN109" i="1"/>
  <c r="BA99" i="11"/>
  <c r="BA76" i="9"/>
  <c r="AB106" i="9"/>
  <c r="O77" i="1"/>
  <c r="P107" i="1"/>
  <c r="AZ77" i="1"/>
  <c r="AJ100" i="9"/>
  <c r="AJ110" i="9" s="1"/>
  <c r="AV100" i="9"/>
  <c r="AV110" i="9" s="1"/>
  <c r="AA102" i="9"/>
  <c r="AA112" i="9" s="1"/>
  <c r="AZ92" i="9"/>
  <c r="R102" i="9"/>
  <c r="O99" i="11"/>
  <c r="O76" i="1"/>
  <c r="AB106" i="1"/>
  <c r="BA76" i="1"/>
  <c r="K102" i="1"/>
  <c r="K112" i="1" s="1"/>
  <c r="E102" i="1"/>
  <c r="O98" i="11"/>
  <c r="AD96" i="1"/>
  <c r="AD106" i="1" s="1"/>
  <c r="BA86" i="1"/>
  <c r="AZ86" i="1"/>
  <c r="R96" i="1"/>
  <c r="AI84" i="9"/>
  <c r="AJ84" i="9"/>
  <c r="AL84" i="9"/>
  <c r="W84" i="9"/>
  <c r="X95" i="9"/>
  <c r="X105" i="9" s="1"/>
  <c r="V84" i="9"/>
  <c r="U95" i="9"/>
  <c r="U105" i="9" s="1"/>
  <c r="S84" i="9"/>
  <c r="BB78" i="1"/>
  <c r="AN108" i="1"/>
  <c r="E106" i="11"/>
  <c r="O106" i="11" s="1"/>
  <c r="AP108" i="11"/>
  <c r="O86" i="9"/>
  <c r="E96" i="9"/>
  <c r="U96" i="9"/>
  <c r="U106" i="9" s="1"/>
  <c r="AV94" i="11"/>
  <c r="BA96" i="11"/>
  <c r="D84" i="1"/>
  <c r="H95" i="1"/>
  <c r="F84" i="1"/>
  <c r="U95" i="1"/>
  <c r="AG99" i="9"/>
  <c r="AG109" i="9" s="1"/>
  <c r="P108" i="9"/>
  <c r="AZ78" i="9"/>
  <c r="P104" i="11"/>
  <c r="AD98" i="1"/>
  <c r="BA88" i="1"/>
  <c r="AH105" i="1"/>
  <c r="AH104" i="1" s="1"/>
  <c r="AH74" i="1"/>
  <c r="D105" i="1"/>
  <c r="D104" i="1" s="1"/>
  <c r="D74" i="1"/>
  <c r="AA74" i="1"/>
  <c r="AJ74" i="1"/>
  <c r="H101" i="1"/>
  <c r="H111" i="1" s="1"/>
  <c r="AV104" i="11"/>
  <c r="AV116" i="1" s="1"/>
  <c r="R111" i="11"/>
  <c r="AZ111" i="11" s="1"/>
  <c r="AZ101" i="11"/>
  <c r="X98" i="9"/>
  <c r="X108" i="9" s="1"/>
  <c r="U98" i="9"/>
  <c r="U108" i="9" s="1"/>
  <c r="AK105" i="9"/>
  <c r="AK104" i="9" s="1"/>
  <c r="AK119" i="1" s="1"/>
  <c r="AK74" i="9"/>
  <c r="F105" i="9"/>
  <c r="F104" i="9" s="1"/>
  <c r="F119" i="1" s="1"/>
  <c r="F74" i="9"/>
  <c r="AL105" i="9"/>
  <c r="AL104" i="9" s="1"/>
  <c r="AL119" i="1" s="1"/>
  <c r="AL74" i="9"/>
  <c r="U74" i="9"/>
  <c r="AG74" i="9"/>
  <c r="AZ75" i="9"/>
  <c r="P105" i="9"/>
  <c r="P74" i="9"/>
  <c r="Q64" i="10"/>
  <c r="Q87" i="10"/>
  <c r="O74" i="11"/>
  <c r="X94" i="11"/>
  <c r="AS99" i="1"/>
  <c r="AS109" i="1" s="1"/>
  <c r="U99" i="1"/>
  <c r="U109" i="1" s="1"/>
  <c r="E100" i="1"/>
  <c r="AD112" i="10"/>
  <c r="BB109" i="11"/>
  <c r="AG100" i="9"/>
  <c r="AG110" i="9" s="1"/>
  <c r="H100" i="9"/>
  <c r="H110" i="9" s="1"/>
  <c r="AY102" i="9"/>
  <c r="AY112" i="9" s="1"/>
  <c r="E109" i="11"/>
  <c r="O109" i="11" s="1"/>
  <c r="AY104" i="11"/>
  <c r="AY116" i="1" s="1"/>
  <c r="AN107" i="9"/>
  <c r="BB77" i="9"/>
  <c r="AB107" i="9"/>
  <c r="BA77" i="9"/>
  <c r="H102" i="1"/>
  <c r="H112" i="1" s="1"/>
  <c r="U102" i="1"/>
  <c r="U112" i="1" s="1"/>
  <c r="AA102" i="1"/>
  <c r="AA112" i="1" s="1"/>
  <c r="AP94" i="11"/>
  <c r="BB95" i="11"/>
  <c r="BA109" i="11"/>
  <c r="X96" i="1"/>
  <c r="X106" i="1" s="1"/>
  <c r="AY96" i="1"/>
  <c r="AY106" i="1" s="1"/>
  <c r="K96" i="1"/>
  <c r="K106" i="1" s="1"/>
  <c r="AZ98" i="11"/>
  <c r="AG94" i="11"/>
  <c r="T84" i="9"/>
  <c r="AA84" i="9"/>
  <c r="AX84" i="9"/>
  <c r="R95" i="9"/>
  <c r="R105" i="9" s="1"/>
  <c r="P84" i="9"/>
  <c r="AZ85" i="9"/>
  <c r="AM84" i="9"/>
  <c r="E95" i="9"/>
  <c r="O85" i="9"/>
  <c r="C84" i="9"/>
  <c r="AD111" i="11"/>
  <c r="BA111" i="11" s="1"/>
  <c r="BA101" i="11"/>
  <c r="AG96" i="9"/>
  <c r="AG106" i="9" s="1"/>
  <c r="AM96" i="9"/>
  <c r="AM106" i="9" s="1"/>
  <c r="H84" i="1"/>
  <c r="AD95" i="1"/>
  <c r="BA85" i="1"/>
  <c r="AM95" i="1"/>
  <c r="U99" i="9"/>
  <c r="U109" i="9" s="1"/>
  <c r="BA89" i="9"/>
  <c r="AD99" i="9"/>
  <c r="O111" i="10" l="1"/>
  <c r="O107" i="10"/>
  <c r="BA96" i="10"/>
  <c r="AF118" i="1"/>
  <c r="AF120" i="1" s="1"/>
  <c r="AH118" i="1"/>
  <c r="AH120" i="1" s="1"/>
  <c r="AZ108" i="10"/>
  <c r="BA112" i="10"/>
  <c r="H106" i="10"/>
  <c r="H94" i="10"/>
  <c r="H112" i="10"/>
  <c r="O112" i="10" s="1"/>
  <c r="O102" i="10"/>
  <c r="E106" i="10"/>
  <c r="O106" i="10" s="1"/>
  <c r="O96" i="10"/>
  <c r="Q118" i="1"/>
  <c r="Q120" i="1" s="1"/>
  <c r="AZ109" i="10"/>
  <c r="BA106" i="10"/>
  <c r="BB102" i="10"/>
  <c r="AX118" i="1"/>
  <c r="AX120" i="1" s="1"/>
  <c r="AQ118" i="1"/>
  <c r="AQ120" i="1" s="1"/>
  <c r="AZ101" i="10"/>
  <c r="AZ102" i="10"/>
  <c r="AR118" i="1"/>
  <c r="AR120" i="1" s="1"/>
  <c r="BA102" i="10"/>
  <c r="AE118" i="1"/>
  <c r="AE120" i="1" s="1"/>
  <c r="BB96" i="10"/>
  <c r="W118" i="1"/>
  <c r="W120" i="1" s="1"/>
  <c r="O108" i="10"/>
  <c r="O101" i="10"/>
  <c r="AU118" i="1"/>
  <c r="AU120" i="1" s="1"/>
  <c r="AZ111" i="10"/>
  <c r="BB109" i="10"/>
  <c r="O84" i="10"/>
  <c r="BB106" i="10"/>
  <c r="AN104" i="10"/>
  <c r="AN115" i="1" s="1"/>
  <c r="BB108" i="10"/>
  <c r="BB111" i="10"/>
  <c r="E94" i="10"/>
  <c r="E105" i="10"/>
  <c r="AZ106" i="10"/>
  <c r="BB101" i="10"/>
  <c r="Y118" i="1"/>
  <c r="Y120" i="1" s="1"/>
  <c r="AC118" i="1"/>
  <c r="AC120" i="1" s="1"/>
  <c r="BA111" i="10"/>
  <c r="BA101" i="10"/>
  <c r="Z118" i="1"/>
  <c r="R112" i="10"/>
  <c r="AZ112" i="10" s="1"/>
  <c r="AZ74" i="10"/>
  <c r="BA109" i="10"/>
  <c r="BA108" i="10"/>
  <c r="BA105" i="10"/>
  <c r="AZ96" i="10"/>
  <c r="AO118" i="1"/>
  <c r="AO120" i="1" s="1"/>
  <c r="K104" i="10"/>
  <c r="K115" i="1" s="1"/>
  <c r="V118" i="1"/>
  <c r="V120" i="1" s="1"/>
  <c r="BB74" i="10"/>
  <c r="BA95" i="10"/>
  <c r="K94" i="10"/>
  <c r="O95" i="10"/>
  <c r="O74" i="10"/>
  <c r="AW118" i="1"/>
  <c r="AW120" i="1" s="1"/>
  <c r="S118" i="1"/>
  <c r="S120" i="1" s="1"/>
  <c r="AP112" i="10"/>
  <c r="BB112" i="10" s="1"/>
  <c r="N94" i="10"/>
  <c r="AK118" i="1"/>
  <c r="AK120" i="1" s="1"/>
  <c r="AI118" i="1"/>
  <c r="AI120" i="1" s="1"/>
  <c r="T118" i="1"/>
  <c r="T120" i="1" s="1"/>
  <c r="N104" i="10"/>
  <c r="N115" i="1" s="1"/>
  <c r="M7" i="16" s="1"/>
  <c r="M5" i="16" s="1"/>
  <c r="O109" i="10"/>
  <c r="BA74" i="10"/>
  <c r="BB95" i="10"/>
  <c r="AL118" i="1"/>
  <c r="AL120" i="1" s="1"/>
  <c r="AZ98" i="1"/>
  <c r="AZ95" i="10"/>
  <c r="AZ105" i="10"/>
  <c r="AZ105" i="11"/>
  <c r="O99" i="9"/>
  <c r="AE123" i="1"/>
  <c r="AE124" i="1" s="1"/>
  <c r="BB97" i="9"/>
  <c r="BA98" i="1"/>
  <c r="BA107" i="9"/>
  <c r="BA99" i="9"/>
  <c r="BA96" i="1"/>
  <c r="Y123" i="1"/>
  <c r="Y124" i="1" s="1"/>
  <c r="O97" i="1"/>
  <c r="R108" i="1"/>
  <c r="AZ108" i="1" s="1"/>
  <c r="K104" i="11"/>
  <c r="K116" i="1" s="1"/>
  <c r="O84" i="9"/>
  <c r="Q123" i="1"/>
  <c r="Q124" i="1" s="1"/>
  <c r="O96" i="9"/>
  <c r="BB94" i="11"/>
  <c r="AP104" i="11"/>
  <c r="AP116" i="1" s="1"/>
  <c r="AZ74" i="9"/>
  <c r="K94" i="9"/>
  <c r="AZ84" i="9"/>
  <c r="BB98" i="1"/>
  <c r="S123" i="1"/>
  <c r="S124" i="1" s="1"/>
  <c r="BB108" i="11"/>
  <c r="AU123" i="1"/>
  <c r="AU124" i="1" s="1"/>
  <c r="T123" i="1"/>
  <c r="T124" i="1" s="1"/>
  <c r="BB99" i="9"/>
  <c r="BB105" i="10"/>
  <c r="AD104" i="11"/>
  <c r="AD116" i="1" s="1"/>
  <c r="AO123" i="1"/>
  <c r="AO124" i="1" s="1"/>
  <c r="H104" i="9"/>
  <c r="H119" i="1" s="1"/>
  <c r="AF123" i="1"/>
  <c r="AF124" i="1" s="1"/>
  <c r="X104" i="9"/>
  <c r="X119" i="1" s="1"/>
  <c r="AJ104" i="9"/>
  <c r="AJ119" i="1" s="1"/>
  <c r="O106" i="1"/>
  <c r="AC123" i="1"/>
  <c r="AC124" i="1" s="1"/>
  <c r="AQ123" i="1"/>
  <c r="AQ124" i="1" s="1"/>
  <c r="O95" i="9"/>
  <c r="E94" i="9"/>
  <c r="AD108" i="1"/>
  <c r="BA108" i="1" s="1"/>
  <c r="BA106" i="1"/>
  <c r="BA99" i="1"/>
  <c r="AN116" i="1"/>
  <c r="AN104" i="9"/>
  <c r="Z123" i="1"/>
  <c r="Z124" i="1" s="1"/>
  <c r="AY104" i="9"/>
  <c r="AY119" i="1" s="1"/>
  <c r="BA105" i="11"/>
  <c r="E111" i="1"/>
  <c r="O111" i="1" s="1"/>
  <c r="O101" i="1"/>
  <c r="AP111" i="9"/>
  <c r="BB111" i="9" s="1"/>
  <c r="BB101" i="9"/>
  <c r="O107" i="9"/>
  <c r="BA102" i="9"/>
  <c r="AD112" i="9"/>
  <c r="BA112" i="9" s="1"/>
  <c r="AZ74" i="1"/>
  <c r="AG104" i="9"/>
  <c r="AG119" i="1" s="1"/>
  <c r="C3" i="16"/>
  <c r="C2" i="16" s="1"/>
  <c r="C8" i="16" s="1"/>
  <c r="D118" i="1"/>
  <c r="D120" i="1" s="1"/>
  <c r="O102" i="1"/>
  <c r="E112" i="1"/>
  <c r="O112" i="1" s="1"/>
  <c r="AB104" i="9"/>
  <c r="E104" i="11"/>
  <c r="E116" i="1" s="1"/>
  <c r="AB104" i="1"/>
  <c r="AB123" i="1" s="1"/>
  <c r="AB124" i="1" s="1"/>
  <c r="AB115" i="1"/>
  <c r="BA102" i="1"/>
  <c r="AD112" i="1"/>
  <c r="BA112" i="1" s="1"/>
  <c r="Z120" i="1"/>
  <c r="S64" i="1"/>
  <c r="S87" i="1"/>
  <c r="AZ99" i="9"/>
  <c r="AP94" i="9"/>
  <c r="BB95" i="9"/>
  <c r="E107" i="1"/>
  <c r="O107" i="1" s="1"/>
  <c r="P115" i="1"/>
  <c r="AP108" i="1"/>
  <c r="BB108" i="1" s="1"/>
  <c r="AZ100" i="1"/>
  <c r="R110" i="1"/>
  <c r="AZ110" i="1" s="1"/>
  <c r="N94" i="1"/>
  <c r="BA84" i="9"/>
  <c r="O99" i="1"/>
  <c r="N105" i="1"/>
  <c r="N104" i="1" s="1"/>
  <c r="R64" i="10"/>
  <c r="R87" i="10"/>
  <c r="R84" i="10" s="1"/>
  <c r="H94" i="1"/>
  <c r="BA95" i="1"/>
  <c r="R94" i="9"/>
  <c r="AZ95" i="9"/>
  <c r="AH123" i="1"/>
  <c r="AH124" i="1" s="1"/>
  <c r="R104" i="11"/>
  <c r="R116" i="1" s="1"/>
  <c r="I3" i="16"/>
  <c r="I2" i="16" s="1"/>
  <c r="I8" i="16" s="1"/>
  <c r="J118" i="1"/>
  <c r="J120" i="1" s="1"/>
  <c r="E106" i="9"/>
  <c r="O106" i="9" s="1"/>
  <c r="AW123" i="1"/>
  <c r="AW124" i="1" s="1"/>
  <c r="AV104" i="9"/>
  <c r="AV119" i="1" s="1"/>
  <c r="X105" i="1"/>
  <c r="AP112" i="1"/>
  <c r="BB112" i="1" s="1"/>
  <c r="BB102" i="1"/>
  <c r="G118" i="1"/>
  <c r="G120" i="1" s="1"/>
  <c r="F3" i="16"/>
  <c r="F2" i="16" s="1"/>
  <c r="F8" i="16" s="1"/>
  <c r="BB84" i="9"/>
  <c r="AP105" i="9"/>
  <c r="O97" i="9"/>
  <c r="U105" i="1"/>
  <c r="AP112" i="9"/>
  <c r="BB112" i="9" s="1"/>
  <c r="BB102" i="9"/>
  <c r="AK123" i="1"/>
  <c r="AK124" i="1" s="1"/>
  <c r="AD94" i="9"/>
  <c r="BA95" i="9"/>
  <c r="BA100" i="9"/>
  <c r="AD110" i="9"/>
  <c r="BA110" i="9" s="1"/>
  <c r="O74" i="9"/>
  <c r="R111" i="9"/>
  <c r="AZ111" i="9" s="1"/>
  <c r="AZ101" i="9"/>
  <c r="K3" i="16"/>
  <c r="K2" i="16" s="1"/>
  <c r="K8" i="16" s="1"/>
  <c r="L118" i="1"/>
  <c r="L120" i="1" s="1"/>
  <c r="BB108" i="9"/>
  <c r="BA96" i="9"/>
  <c r="R57" i="10"/>
  <c r="R44" i="10"/>
  <c r="K104" i="1"/>
  <c r="AA94" i="9"/>
  <c r="AP110" i="9"/>
  <c r="BB110" i="9" s="1"/>
  <c r="BB100" i="9"/>
  <c r="AZ109" i="9"/>
  <c r="L3" i="16"/>
  <c r="L2" i="16" s="1"/>
  <c r="L8" i="16" s="1"/>
  <c r="M118" i="1"/>
  <c r="M120" i="1" s="1"/>
  <c r="BB106" i="9"/>
  <c r="BA109" i="1"/>
  <c r="R111" i="1"/>
  <c r="AZ111" i="1" s="1"/>
  <c r="AZ101" i="1"/>
  <c r="AM94" i="9"/>
  <c r="AZ107" i="9"/>
  <c r="O94" i="11"/>
  <c r="C104" i="9"/>
  <c r="AT120" i="1"/>
  <c r="Q84" i="10"/>
  <c r="AZ96" i="1"/>
  <c r="BB109" i="1"/>
  <c r="AD111" i="9"/>
  <c r="BA111" i="9" s="1"/>
  <c r="BA101" i="9"/>
  <c r="K94" i="1"/>
  <c r="E112" i="9"/>
  <c r="O112" i="9" s="1"/>
  <c r="O102" i="9"/>
  <c r="AZ94" i="11"/>
  <c r="BB96" i="9"/>
  <c r="N94" i="9"/>
  <c r="N105" i="9"/>
  <c r="N104" i="9" s="1"/>
  <c r="N119" i="1" s="1"/>
  <c r="AZ97" i="9"/>
  <c r="E105" i="9"/>
  <c r="K105" i="9"/>
  <c r="K104" i="9" s="1"/>
  <c r="K119" i="1" s="1"/>
  <c r="E3" i="16"/>
  <c r="E2" i="16" s="1"/>
  <c r="E8" i="16" s="1"/>
  <c r="F118" i="1"/>
  <c r="F120" i="1" s="1"/>
  <c r="O108" i="9"/>
  <c r="AZ109" i="1"/>
  <c r="BA97" i="9"/>
  <c r="AP109" i="9"/>
  <c r="BB109" i="9" s="1"/>
  <c r="AD111" i="1"/>
  <c r="BA111" i="1" s="1"/>
  <c r="BA101" i="1"/>
  <c r="BB74" i="1"/>
  <c r="AT123" i="1"/>
  <c r="AT124" i="1" s="1"/>
  <c r="U94" i="9"/>
  <c r="AZ102" i="9"/>
  <c r="R112" i="9"/>
  <c r="AZ112" i="9" s="1"/>
  <c r="AZ98" i="9"/>
  <c r="AM105" i="1"/>
  <c r="H94" i="9"/>
  <c r="R22" i="13"/>
  <c r="H3" i="16"/>
  <c r="H2" i="16" s="1"/>
  <c r="H8" i="16" s="1"/>
  <c r="I118" i="1"/>
  <c r="I120" i="1" s="1"/>
  <c r="AX123" i="1"/>
  <c r="AX124" i="1" s="1"/>
  <c r="BA108" i="9"/>
  <c r="BB95" i="1"/>
  <c r="AR123" i="1"/>
  <c r="AR124" i="1" s="1"/>
  <c r="O100" i="9"/>
  <c r="E110" i="9"/>
  <c r="O110" i="9" s="1"/>
  <c r="C115" i="1"/>
  <c r="E111" i="9"/>
  <c r="O111" i="9" s="1"/>
  <c r="O101" i="9"/>
  <c r="AG94" i="9"/>
  <c r="R110" i="9"/>
  <c r="AZ110" i="9" s="1"/>
  <c r="AZ100" i="9"/>
  <c r="O98" i="9"/>
  <c r="C104" i="1"/>
  <c r="O98" i="1"/>
  <c r="AD106" i="9"/>
  <c r="BA106" i="9" s="1"/>
  <c r="AM105" i="9"/>
  <c r="AM104" i="9" s="1"/>
  <c r="AM119" i="1" s="1"/>
  <c r="AN104" i="1"/>
  <c r="BB105" i="1"/>
  <c r="AZ108" i="9"/>
  <c r="P116" i="1"/>
  <c r="BA94" i="11"/>
  <c r="O84" i="1"/>
  <c r="AJ94" i="9"/>
  <c r="O96" i="1"/>
  <c r="O108" i="1"/>
  <c r="BB106" i="1"/>
  <c r="AD110" i="1"/>
  <c r="BA110" i="1" s="1"/>
  <c r="BA100" i="1"/>
  <c r="BB101" i="1"/>
  <c r="AP111" i="1"/>
  <c r="BB111" i="1" s="1"/>
  <c r="T2" i="6"/>
  <c r="T25" i="6"/>
  <c r="T47" i="1"/>
  <c r="AS94" i="9"/>
  <c r="AD105" i="1"/>
  <c r="AV94" i="9"/>
  <c r="BA98" i="9"/>
  <c r="AZ96" i="9"/>
  <c r="AY94" i="9"/>
  <c r="AA105" i="9"/>
  <c r="AA104" i="9" s="1"/>
  <c r="AA119" i="1" s="1"/>
  <c r="O74" i="1"/>
  <c r="AP107" i="9"/>
  <c r="BB107" i="9" s="1"/>
  <c r="S25" i="13"/>
  <c r="S2" i="13"/>
  <c r="S22" i="13" s="1"/>
  <c r="S47" i="10"/>
  <c r="U104" i="9"/>
  <c r="U119" i="1" s="1"/>
  <c r="E110" i="1"/>
  <c r="O110" i="1" s="1"/>
  <c r="O100" i="1"/>
  <c r="AD109" i="9"/>
  <c r="BA109" i="9" s="1"/>
  <c r="P104" i="9"/>
  <c r="X94" i="9"/>
  <c r="BA74" i="9"/>
  <c r="H105" i="1"/>
  <c r="H104" i="1" s="1"/>
  <c r="E94" i="1"/>
  <c r="O95" i="1"/>
  <c r="BB96" i="1"/>
  <c r="BB105" i="11"/>
  <c r="AP110" i="1"/>
  <c r="BB110" i="1" s="1"/>
  <c r="BB100" i="1"/>
  <c r="BA74" i="1"/>
  <c r="W123" i="1"/>
  <c r="W124" i="1" s="1"/>
  <c r="BB74" i="9"/>
  <c r="T15" i="6"/>
  <c r="AZ106" i="9"/>
  <c r="O109" i="1"/>
  <c r="AI123" i="1"/>
  <c r="AI124" i="1" s="1"/>
  <c r="AZ95" i="1"/>
  <c r="R94" i="1"/>
  <c r="BB99" i="1"/>
  <c r="O109" i="9"/>
  <c r="AS105" i="9"/>
  <c r="AS104" i="9" s="1"/>
  <c r="AS119" i="1" s="1"/>
  <c r="AB116" i="1"/>
  <c r="R112" i="1"/>
  <c r="AZ112" i="1" s="1"/>
  <c r="AZ102" i="1"/>
  <c r="R106" i="1"/>
  <c r="AZ99" i="1"/>
  <c r="V123" i="1"/>
  <c r="V124" i="1" s="1"/>
  <c r="C116" i="1"/>
  <c r="BB98" i="9"/>
  <c r="P104" i="1"/>
  <c r="P123" i="1" s="1"/>
  <c r="P124" i="1" s="1"/>
  <c r="AL123" i="1"/>
  <c r="AL124" i="1" s="1"/>
  <c r="S15" i="13"/>
  <c r="H104" i="10" l="1"/>
  <c r="H115" i="1" s="1"/>
  <c r="G7" i="16" s="1"/>
  <c r="G5" i="16" s="1"/>
  <c r="E104" i="10"/>
  <c r="E115" i="1" s="1"/>
  <c r="J7" i="16"/>
  <c r="J5" i="16" s="1"/>
  <c r="O105" i="10"/>
  <c r="O94" i="10"/>
  <c r="AZ105" i="1"/>
  <c r="BA104" i="11"/>
  <c r="O104" i="10"/>
  <c r="AZ105" i="9"/>
  <c r="BA105" i="1"/>
  <c r="AZ116" i="1"/>
  <c r="BA116" i="1"/>
  <c r="O94" i="1"/>
  <c r="BB104" i="11"/>
  <c r="BB116" i="1"/>
  <c r="AZ104" i="11"/>
  <c r="R97" i="10"/>
  <c r="R94" i="10" s="1"/>
  <c r="O104" i="11"/>
  <c r="O116" i="1"/>
  <c r="R104" i="1"/>
  <c r="R123" i="1" s="1"/>
  <c r="R124" i="1" s="1"/>
  <c r="AD104" i="9"/>
  <c r="AD119" i="1" s="1"/>
  <c r="AZ106" i="1"/>
  <c r="T57" i="1"/>
  <c r="T44" i="1"/>
  <c r="AN118" i="1"/>
  <c r="B7" i="16"/>
  <c r="B5" i="16" s="1"/>
  <c r="M3" i="16"/>
  <c r="M2" i="16" s="1"/>
  <c r="M8" i="16" s="1"/>
  <c r="N118" i="1"/>
  <c r="N120" i="1" s="1"/>
  <c r="S84" i="1"/>
  <c r="E104" i="9"/>
  <c r="E119" i="1" s="1"/>
  <c r="J3" i="16"/>
  <c r="J2" i="16" s="1"/>
  <c r="K118" i="1"/>
  <c r="K120" i="1" s="1"/>
  <c r="K17" i="16"/>
  <c r="K19" i="16"/>
  <c r="K21" i="16" s="1"/>
  <c r="K23" i="16" s="1"/>
  <c r="AP104" i="9"/>
  <c r="AP119" i="1" s="1"/>
  <c r="AN119" i="1"/>
  <c r="O94" i="9"/>
  <c r="T22" i="6"/>
  <c r="L19" i="16"/>
  <c r="L21" i="16" s="1"/>
  <c r="L23" i="16" s="1"/>
  <c r="L17" i="16"/>
  <c r="AZ94" i="9"/>
  <c r="BB105" i="9"/>
  <c r="B19" i="15"/>
  <c r="H17" i="16"/>
  <c r="H19" i="16"/>
  <c r="H21" i="16" s="1"/>
  <c r="H23" i="16" s="1"/>
  <c r="AN123" i="1"/>
  <c r="AN124" i="1" s="1"/>
  <c r="R54" i="10"/>
  <c r="BA94" i="9"/>
  <c r="F19" i="16"/>
  <c r="F21" i="16" s="1"/>
  <c r="F23" i="16" s="1"/>
  <c r="F17" i="16"/>
  <c r="H118" i="1"/>
  <c r="H120" i="1" s="1"/>
  <c r="G3" i="16"/>
  <c r="G2" i="16" s="1"/>
  <c r="G8" i="16" s="1"/>
  <c r="E19" i="15"/>
  <c r="AB118" i="1"/>
  <c r="C19" i="16"/>
  <c r="C21" i="16" s="1"/>
  <c r="C23" i="16" s="1"/>
  <c r="C17" i="16"/>
  <c r="S67" i="10"/>
  <c r="T5" i="13"/>
  <c r="S12" i="13"/>
  <c r="S57" i="10"/>
  <c r="S44" i="10"/>
  <c r="S54" i="10" s="1"/>
  <c r="BB94" i="9"/>
  <c r="D19" i="15"/>
  <c r="B3" i="16"/>
  <c r="B2" i="16" s="1"/>
  <c r="C118" i="1"/>
  <c r="C119" i="1"/>
  <c r="I19" i="16"/>
  <c r="I21" i="16" s="1"/>
  <c r="I23" i="16" s="1"/>
  <c r="I17" i="16"/>
  <c r="AB119" i="1"/>
  <c r="E104" i="1"/>
  <c r="O104" i="1" s="1"/>
  <c r="N3" i="16" s="1"/>
  <c r="T67" i="1"/>
  <c r="T12" i="6"/>
  <c r="U5" i="6"/>
  <c r="P118" i="1"/>
  <c r="P119" i="1"/>
  <c r="O105" i="1"/>
  <c r="E17" i="16"/>
  <c r="E19" i="16"/>
  <c r="E21" i="16" s="1"/>
  <c r="E23" i="16" s="1"/>
  <c r="O105" i="9"/>
  <c r="BA105" i="9"/>
  <c r="C19" i="15"/>
  <c r="R104" i="9"/>
  <c r="R119" i="1" s="1"/>
  <c r="D7" i="16" l="1"/>
  <c r="D5" i="16" s="1"/>
  <c r="O115" i="1"/>
  <c r="J8" i="16"/>
  <c r="J17" i="16" s="1"/>
  <c r="N7" i="16"/>
  <c r="N5" i="16" s="1"/>
  <c r="T15" i="13"/>
  <c r="T12" i="13" s="1"/>
  <c r="B8" i="16"/>
  <c r="O119" i="1"/>
  <c r="O104" i="9"/>
  <c r="BA119" i="1"/>
  <c r="R107" i="10"/>
  <c r="R104" i="10" s="1"/>
  <c r="BA104" i="9"/>
  <c r="BB104" i="9"/>
  <c r="BB119" i="1"/>
  <c r="AB120" i="1"/>
  <c r="AN120" i="1"/>
  <c r="N2" i="16"/>
  <c r="J19" i="16"/>
  <c r="J21" i="16" s="1"/>
  <c r="J23" i="16" s="1"/>
  <c r="T54" i="1"/>
  <c r="C120" i="1"/>
  <c r="P120" i="1"/>
  <c r="O123" i="1"/>
  <c r="O124" i="1" s="1"/>
  <c r="M19" i="16"/>
  <c r="M21" i="16" s="1"/>
  <c r="M23" i="16" s="1"/>
  <c r="M17" i="16"/>
  <c r="E118" i="1"/>
  <c r="E120" i="1" s="1"/>
  <c r="D3" i="16"/>
  <c r="D2" i="16" s="1"/>
  <c r="D8" i="16" s="1"/>
  <c r="T2" i="13"/>
  <c r="T25" i="13"/>
  <c r="T47" i="10"/>
  <c r="AZ119" i="1"/>
  <c r="AZ104" i="9"/>
  <c r="U2" i="6"/>
  <c r="U22" i="6" s="1"/>
  <c r="U47" i="1"/>
  <c r="U25" i="6"/>
  <c r="S64" i="10"/>
  <c r="S87" i="10"/>
  <c r="G19" i="16"/>
  <c r="G21" i="16" s="1"/>
  <c r="G23" i="16" s="1"/>
  <c r="G17" i="16"/>
  <c r="T64" i="1"/>
  <c r="T87" i="1"/>
  <c r="U15" i="6"/>
  <c r="T67" i="10" l="1"/>
  <c r="U5" i="13"/>
  <c r="U15" i="13" s="1"/>
  <c r="R7" i="16"/>
  <c r="B17" i="16"/>
  <c r="B19" i="16"/>
  <c r="B21" i="16" s="1"/>
  <c r="B23" i="16" s="1"/>
  <c r="O120" i="1"/>
  <c r="O118" i="1"/>
  <c r="R5" i="16"/>
  <c r="S84" i="10"/>
  <c r="U67" i="1"/>
  <c r="U12" i="6"/>
  <c r="V5" i="6"/>
  <c r="T57" i="10"/>
  <c r="T44" i="10"/>
  <c r="R115" i="1"/>
  <c r="T22" i="13"/>
  <c r="U67" i="10"/>
  <c r="U12" i="13"/>
  <c r="V5" i="13"/>
  <c r="D19" i="16"/>
  <c r="D21" i="16" s="1"/>
  <c r="D23" i="16" s="1"/>
  <c r="D17" i="16"/>
  <c r="N8" i="16"/>
  <c r="R4" i="16"/>
  <c r="R9" i="16"/>
  <c r="R12" i="16"/>
  <c r="R22" i="16"/>
  <c r="R14" i="16"/>
  <c r="R15" i="16"/>
  <c r="R11" i="16"/>
  <c r="R2" i="16"/>
  <c r="R20" i="16"/>
  <c r="R18" i="16"/>
  <c r="R10" i="16"/>
  <c r="R13" i="16"/>
  <c r="R6" i="16"/>
  <c r="R16" i="16"/>
  <c r="T64" i="10"/>
  <c r="T87" i="10"/>
  <c r="T84" i="10" s="1"/>
  <c r="R3" i="16"/>
  <c r="U25" i="13"/>
  <c r="U2" i="13"/>
  <c r="U22" i="13" s="1"/>
  <c r="U47" i="10"/>
  <c r="T84" i="1"/>
  <c r="U44" i="1"/>
  <c r="U57" i="1"/>
  <c r="V15" i="13" l="1"/>
  <c r="V67" i="10" s="1"/>
  <c r="U64" i="10"/>
  <c r="U87" i="10"/>
  <c r="U84" i="10" s="1"/>
  <c r="V2" i="6"/>
  <c r="V22" i="6" s="1"/>
  <c r="V25" i="6"/>
  <c r="V47" i="1"/>
  <c r="N19" i="16"/>
  <c r="N17" i="16"/>
  <c r="R17" i="16" s="1"/>
  <c r="R8" i="16"/>
  <c r="U64" i="1"/>
  <c r="U87" i="1"/>
  <c r="U54" i="1"/>
  <c r="R118" i="1"/>
  <c r="U57" i="10"/>
  <c r="U44" i="10"/>
  <c r="U54" i="10" s="1"/>
  <c r="T54" i="10"/>
  <c r="V2" i="13"/>
  <c r="V22" i="13" s="1"/>
  <c r="V47" i="10"/>
  <c r="V25" i="13"/>
  <c r="U97" i="10"/>
  <c r="V15" i="6"/>
  <c r="W5" i="13" l="1"/>
  <c r="V12" i="13"/>
  <c r="W15" i="13"/>
  <c r="W12" i="13" s="1"/>
  <c r="N21" i="16"/>
  <c r="N25" i="16"/>
  <c r="R19" i="16"/>
  <c r="U107" i="10"/>
  <c r="U94" i="10"/>
  <c r="V44" i="1"/>
  <c r="V54" i="1" s="1"/>
  <c r="V57" i="1"/>
  <c r="W5" i="6"/>
  <c r="W15" i="6" s="1"/>
  <c r="V12" i="6"/>
  <c r="V67" i="1"/>
  <c r="R120" i="1"/>
  <c r="W47" i="10"/>
  <c r="W2" i="13"/>
  <c r="W22" i="13" s="1"/>
  <c r="W25" i="13"/>
  <c r="V44" i="10"/>
  <c r="V54" i="10" s="1"/>
  <c r="V57" i="10"/>
  <c r="V64" i="10"/>
  <c r="V87" i="10"/>
  <c r="U84" i="1"/>
  <c r="U97" i="1"/>
  <c r="X5" i="13"/>
  <c r="W67" i="10" l="1"/>
  <c r="V84" i="10"/>
  <c r="V64" i="1"/>
  <c r="V87" i="1"/>
  <c r="U104" i="10"/>
  <c r="U107" i="1"/>
  <c r="U94" i="1"/>
  <c r="W67" i="1"/>
  <c r="X5" i="6"/>
  <c r="X15" i="6" s="1"/>
  <c r="W12" i="6"/>
  <c r="W44" i="10"/>
  <c r="W54" i="10" s="1"/>
  <c r="W57" i="10"/>
  <c r="W64" i="10"/>
  <c r="W87" i="10"/>
  <c r="W84" i="10" s="1"/>
  <c r="X2" i="13"/>
  <c r="X22" i="13" s="1"/>
  <c r="X47" i="10"/>
  <c r="X25" i="13"/>
  <c r="X15" i="13"/>
  <c r="W2" i="6"/>
  <c r="W22" i="6" s="1"/>
  <c r="W25" i="6"/>
  <c r="W47" i="1"/>
  <c r="R21" i="16"/>
  <c r="N23" i="16"/>
  <c r="R23" i="16" s="1"/>
  <c r="X25" i="6" l="1"/>
  <c r="X47" i="1"/>
  <c r="X2" i="6"/>
  <c r="X22" i="6" s="1"/>
  <c r="V84" i="1"/>
  <c r="Y5" i="13"/>
  <c r="X67" i="10"/>
  <c r="X12" i="13"/>
  <c r="X12" i="6"/>
  <c r="X67" i="1"/>
  <c r="Y5" i="6"/>
  <c r="Y15" i="6" s="1"/>
  <c r="X44" i="10"/>
  <c r="X54" i="10" s="1"/>
  <c r="X57" i="10"/>
  <c r="W44" i="1"/>
  <c r="W54" i="1" s="1"/>
  <c r="W57" i="1"/>
  <c r="U115" i="1"/>
  <c r="W64" i="1"/>
  <c r="W87" i="1"/>
  <c r="W84" i="1" s="1"/>
  <c r="U104" i="1"/>
  <c r="Y15" i="13" l="1"/>
  <c r="Y12" i="13"/>
  <c r="Y67" i="10"/>
  <c r="Z5" i="13"/>
  <c r="Y2" i="6"/>
  <c r="Y22" i="6" s="1"/>
  <c r="Y47" i="1"/>
  <c r="Y25" i="6"/>
  <c r="U118" i="1"/>
  <c r="U123" i="1"/>
  <c r="U124" i="1" s="1"/>
  <c r="X44" i="1"/>
  <c r="X54" i="1" s="1"/>
  <c r="X57" i="1"/>
  <c r="Y47" i="10"/>
  <c r="Y25" i="13"/>
  <c r="Y2" i="13"/>
  <c r="Y22" i="13" s="1"/>
  <c r="Y12" i="6"/>
  <c r="Y67" i="1"/>
  <c r="Z5" i="6"/>
  <c r="Z15" i="6" s="1"/>
  <c r="X64" i="1"/>
  <c r="X87" i="1"/>
  <c r="X84" i="1" s="1"/>
  <c r="X64" i="10"/>
  <c r="X87" i="10"/>
  <c r="Z67" i="1" l="1"/>
  <c r="AA5" i="6"/>
  <c r="AA15" i="6" s="1"/>
  <c r="Z12" i="6"/>
  <c r="Y44" i="10"/>
  <c r="Y54" i="10" s="1"/>
  <c r="Y57" i="10"/>
  <c r="X97" i="1"/>
  <c r="Y44" i="1"/>
  <c r="Y54" i="1" s="1"/>
  <c r="Y57" i="1"/>
  <c r="Z47" i="10"/>
  <c r="Z25" i="13"/>
  <c r="Z2" i="13"/>
  <c r="Z22" i="13" s="1"/>
  <c r="Y64" i="10"/>
  <c r="Y87" i="10"/>
  <c r="Y64" i="1"/>
  <c r="Y87" i="1"/>
  <c r="U120" i="1"/>
  <c r="Z2" i="6"/>
  <c r="Z22" i="6" s="1"/>
  <c r="Z47" i="1"/>
  <c r="Z25" i="6"/>
  <c r="X84" i="10"/>
  <c r="X97" i="10"/>
  <c r="Z15" i="13"/>
  <c r="Y84" i="1" l="1"/>
  <c r="X107" i="10"/>
  <c r="X94" i="10"/>
  <c r="Y84" i="10"/>
  <c r="Z44" i="1"/>
  <c r="Z54" i="1" s="1"/>
  <c r="Z57" i="1"/>
  <c r="AA12" i="6"/>
  <c r="AZ12" i="6" s="1"/>
  <c r="AZ15" i="6"/>
  <c r="AB5" i="6"/>
  <c r="AA67" i="1"/>
  <c r="AB15" i="6"/>
  <c r="Z44" i="10"/>
  <c r="Z54" i="10" s="1"/>
  <c r="Z57" i="10"/>
  <c r="AA2" i="6"/>
  <c r="AA25" i="6"/>
  <c r="AA47" i="1"/>
  <c r="AZ5" i="6"/>
  <c r="AZ25" i="6" s="1"/>
  <c r="Z12" i="13"/>
  <c r="Z67" i="10"/>
  <c r="AA5" i="13"/>
  <c r="X107" i="1"/>
  <c r="X94" i="1"/>
  <c r="Z64" i="1"/>
  <c r="Z87" i="1"/>
  <c r="Z84" i="1" s="1"/>
  <c r="AA15" i="13" l="1"/>
  <c r="Z64" i="10"/>
  <c r="Z87" i="10"/>
  <c r="AA12" i="13"/>
  <c r="AZ12" i="13" s="1"/>
  <c r="AA67" i="10"/>
  <c r="AZ15" i="13"/>
  <c r="AB5" i="13"/>
  <c r="AA64" i="1"/>
  <c r="AZ67" i="1"/>
  <c r="AZ64" i="1" s="1"/>
  <c r="C17" i="15" s="1"/>
  <c r="AA87" i="1"/>
  <c r="AA97" i="1" s="1"/>
  <c r="AA57" i="1"/>
  <c r="AA44" i="1"/>
  <c r="AZ47" i="1"/>
  <c r="AZ57" i="1" s="1"/>
  <c r="X104" i="10"/>
  <c r="AC5" i="6"/>
  <c r="AC15" i="6" s="1"/>
  <c r="AB12" i="6"/>
  <c r="AB67" i="1"/>
  <c r="AB25" i="6"/>
  <c r="AB47" i="1"/>
  <c r="AB2" i="6"/>
  <c r="AA2" i="13"/>
  <c r="AA47" i="10"/>
  <c r="AA25" i="13"/>
  <c r="AZ5" i="13"/>
  <c r="AZ25" i="13" s="1"/>
  <c r="X104" i="1"/>
  <c r="AA22" i="6"/>
  <c r="AZ2" i="6"/>
  <c r="AZ22" i="6" s="1"/>
  <c r="AB15" i="13" l="1"/>
  <c r="AB2" i="13"/>
  <c r="AB25" i="13"/>
  <c r="AB47" i="10"/>
  <c r="AB67" i="10"/>
  <c r="AC5" i="13"/>
  <c r="AB12" i="13"/>
  <c r="AC15" i="13"/>
  <c r="AZ67" i="10"/>
  <c r="AZ64" i="10" s="1"/>
  <c r="AA64" i="10"/>
  <c r="AA87" i="10"/>
  <c r="AA97" i="10" s="1"/>
  <c r="AB44" i="1"/>
  <c r="AB57" i="1"/>
  <c r="AB64" i="1"/>
  <c r="AB87" i="1"/>
  <c r="AA84" i="1"/>
  <c r="AZ84" i="1" s="1"/>
  <c r="AZ87" i="1"/>
  <c r="AB22" i="6"/>
  <c r="X123" i="1"/>
  <c r="X124" i="1" s="1"/>
  <c r="AA107" i="1"/>
  <c r="AA94" i="1"/>
  <c r="AZ94" i="1" s="1"/>
  <c r="AZ97" i="1"/>
  <c r="AA44" i="10"/>
  <c r="AA57" i="10"/>
  <c r="AZ47" i="10"/>
  <c r="AZ57" i="10" s="1"/>
  <c r="AD5" i="6"/>
  <c r="AC67" i="1"/>
  <c r="AD15" i="6"/>
  <c r="AC12" i="6"/>
  <c r="Z84" i="10"/>
  <c r="X115" i="1"/>
  <c r="X118" i="1" s="1"/>
  <c r="AA54" i="1"/>
  <c r="AZ44" i="1"/>
  <c r="AA22" i="13"/>
  <c r="AZ2" i="13"/>
  <c r="AZ22" i="13" s="1"/>
  <c r="AC47" i="1"/>
  <c r="AC25" i="6"/>
  <c r="AC2" i="6"/>
  <c r="AC22" i="6" s="1"/>
  <c r="AD67" i="1" l="1"/>
  <c r="AE5" i="6"/>
  <c r="AE15" i="6" s="1"/>
  <c r="AD12" i="6"/>
  <c r="AB84" i="1"/>
  <c r="AC67" i="10"/>
  <c r="AD5" i="13"/>
  <c r="AC12" i="13"/>
  <c r="AC47" i="10"/>
  <c r="AC25" i="13"/>
  <c r="AC2" i="13"/>
  <c r="AC22" i="13" s="1"/>
  <c r="AA104" i="1"/>
  <c r="AZ107" i="1"/>
  <c r="X120" i="1"/>
  <c r="AB54" i="1"/>
  <c r="AB64" i="10"/>
  <c r="AB87" i="10"/>
  <c r="AB57" i="10"/>
  <c r="AB44" i="10"/>
  <c r="AC64" i="1"/>
  <c r="AC87" i="1"/>
  <c r="AC84" i="1" s="1"/>
  <c r="AD25" i="6"/>
  <c r="AD47" i="1"/>
  <c r="AD2" i="6"/>
  <c r="AD22" i="6" s="1"/>
  <c r="AA54" i="10"/>
  <c r="AZ44" i="10"/>
  <c r="AZ54" i="10" s="1"/>
  <c r="AA84" i="10"/>
  <c r="AZ84" i="10" s="1"/>
  <c r="AZ87" i="10"/>
  <c r="C13" i="15"/>
  <c r="AZ54" i="1"/>
  <c r="C15" i="15" s="1"/>
  <c r="AA107" i="10"/>
  <c r="AA94" i="10"/>
  <c r="AZ94" i="10" s="1"/>
  <c r="AZ97" i="10"/>
  <c r="AC44" i="1"/>
  <c r="AC54" i="1" s="1"/>
  <c r="AC57" i="1"/>
  <c r="AB22" i="13"/>
  <c r="AD15" i="13" l="1"/>
  <c r="AA104" i="10"/>
  <c r="AZ107" i="10"/>
  <c r="AA123" i="1"/>
  <c r="AA124" i="1" s="1"/>
  <c r="AZ104" i="1"/>
  <c r="AD44" i="1"/>
  <c r="AD54" i="1" s="1"/>
  <c r="AD57" i="1"/>
  <c r="AC44" i="10"/>
  <c r="AC54" i="10" s="1"/>
  <c r="AC57" i="10"/>
  <c r="AE12" i="6"/>
  <c r="AE67" i="1"/>
  <c r="AF5" i="6"/>
  <c r="AB54" i="10"/>
  <c r="AD67" i="10"/>
  <c r="AD12" i="13"/>
  <c r="AE5" i="13"/>
  <c r="AE2" i="6"/>
  <c r="AE22" i="6" s="1"/>
  <c r="AE25" i="6"/>
  <c r="AE47" i="1"/>
  <c r="AB84" i="10"/>
  <c r="AD2" i="13"/>
  <c r="AD22" i="13" s="1"/>
  <c r="AD47" i="10"/>
  <c r="AD25" i="13"/>
  <c r="AD64" i="1"/>
  <c r="AD87" i="1"/>
  <c r="AD84" i="1" s="1"/>
  <c r="AC64" i="10"/>
  <c r="AC87" i="10"/>
  <c r="AC84" i="10" s="1"/>
  <c r="AD97" i="1" l="1"/>
  <c r="AD94" i="1" s="1"/>
  <c r="AE47" i="10"/>
  <c r="AE2" i="13"/>
  <c r="AE22" i="13" s="1"/>
  <c r="AE25" i="13"/>
  <c r="O3" i="16"/>
  <c r="O2" i="16" s="1"/>
  <c r="AZ123" i="1"/>
  <c r="AZ124" i="1" s="1"/>
  <c r="AE44" i="1"/>
  <c r="AE57" i="1"/>
  <c r="AE64" i="1"/>
  <c r="AE87" i="1"/>
  <c r="AF47" i="1"/>
  <c r="AF25" i="6"/>
  <c r="AF2" i="6"/>
  <c r="AF22" i="6" s="1"/>
  <c r="AD64" i="10"/>
  <c r="AD87" i="10"/>
  <c r="AD44" i="10"/>
  <c r="AD57" i="10"/>
  <c r="AE15" i="13"/>
  <c r="AF15" i="6"/>
  <c r="AA115" i="1"/>
  <c r="AZ104" i="10"/>
  <c r="AD107" i="1" l="1"/>
  <c r="AD84" i="10"/>
  <c r="AD97" i="10"/>
  <c r="AD104" i="1"/>
  <c r="AE84" i="1"/>
  <c r="AF67" i="1"/>
  <c r="AG5" i="6"/>
  <c r="AF12" i="6"/>
  <c r="AG15" i="6"/>
  <c r="AE54" i="1"/>
  <c r="AD54" i="10"/>
  <c r="AF57" i="1"/>
  <c r="AF44" i="1"/>
  <c r="AF54" i="1" s="1"/>
  <c r="AE44" i="10"/>
  <c r="AE54" i="10" s="1"/>
  <c r="AE57" i="10"/>
  <c r="AZ115" i="1"/>
  <c r="O7" i="16" s="1"/>
  <c r="O5" i="16" s="1"/>
  <c r="O8" i="16" s="1"/>
  <c r="AA118" i="1"/>
  <c r="AE67" i="10"/>
  <c r="AE12" i="13"/>
  <c r="AF5" i="13"/>
  <c r="AD94" i="10" l="1"/>
  <c r="AD107" i="10"/>
  <c r="AD104" i="10" s="1"/>
  <c r="O17" i="16"/>
  <c r="O19" i="16"/>
  <c r="AF64" i="1"/>
  <c r="AF87" i="1"/>
  <c r="AD123" i="1"/>
  <c r="AD124" i="1" s="1"/>
  <c r="AF2" i="13"/>
  <c r="AF47" i="10"/>
  <c r="AF25" i="13"/>
  <c r="AG67" i="1"/>
  <c r="AG12" i="6"/>
  <c r="AH5" i="6"/>
  <c r="AH15" i="6" s="1"/>
  <c r="AE64" i="10"/>
  <c r="AE87" i="10"/>
  <c r="AF15" i="13"/>
  <c r="AA120" i="1"/>
  <c r="AZ120" i="1" s="1"/>
  <c r="AZ118" i="1"/>
  <c r="AG2" i="6"/>
  <c r="AG25" i="6"/>
  <c r="AG47" i="1"/>
  <c r="AH12" i="6" l="1"/>
  <c r="AI5" i="6"/>
  <c r="AH67" i="1"/>
  <c r="AI15" i="6"/>
  <c r="AG64" i="1"/>
  <c r="AG87" i="1"/>
  <c r="AG84" i="1" s="1"/>
  <c r="AF84" i="1"/>
  <c r="AG57" i="1"/>
  <c r="AG44" i="1"/>
  <c r="AF67" i="10"/>
  <c r="AF12" i="13"/>
  <c r="AG5" i="13"/>
  <c r="AG15" i="13" s="1"/>
  <c r="AE84" i="10"/>
  <c r="AF44" i="10"/>
  <c r="AF57" i="10"/>
  <c r="O25" i="16"/>
  <c r="O21" i="16"/>
  <c r="O23" i="16" s="1"/>
  <c r="AH2" i="6"/>
  <c r="AH22" i="6" s="1"/>
  <c r="AH25" i="6"/>
  <c r="AH47" i="1"/>
  <c r="AD115" i="1"/>
  <c r="AG22" i="6"/>
  <c r="AF22" i="13"/>
  <c r="AI67" i="1" l="1"/>
  <c r="AI12" i="6"/>
  <c r="AJ5" i="6"/>
  <c r="AJ15" i="6" s="1"/>
  <c r="AG67" i="10"/>
  <c r="AH5" i="13"/>
  <c r="AG12" i="13"/>
  <c r="AH15" i="13"/>
  <c r="AF54" i="10"/>
  <c r="AG54" i="1"/>
  <c r="AH64" i="1"/>
  <c r="AH87" i="1"/>
  <c r="AI2" i="6"/>
  <c r="AI22" i="6" s="1"/>
  <c r="AI47" i="1"/>
  <c r="AI25" i="6"/>
  <c r="AD118" i="1"/>
  <c r="AG47" i="10"/>
  <c r="AG2" i="13"/>
  <c r="AG22" i="13" s="1"/>
  <c r="AG25" i="13"/>
  <c r="AF64" i="10"/>
  <c r="AF87" i="10"/>
  <c r="AH57" i="1"/>
  <c r="AH44" i="1"/>
  <c r="AH54" i="1" s="1"/>
  <c r="AG97" i="1"/>
  <c r="AH67" i="10" l="1"/>
  <c r="AH12" i="13"/>
  <c r="AI5" i="13"/>
  <c r="AH84" i="1"/>
  <c r="AH2" i="13"/>
  <c r="AH22" i="13" s="1"/>
  <c r="AH25" i="13"/>
  <c r="AH47" i="10"/>
  <c r="AG64" i="10"/>
  <c r="AG87" i="10"/>
  <c r="AG84" i="10" s="1"/>
  <c r="AG107" i="1"/>
  <c r="AG94" i="1"/>
  <c r="AJ67" i="1"/>
  <c r="AJ12" i="6"/>
  <c r="AK5" i="6"/>
  <c r="AK15" i="6" s="1"/>
  <c r="AJ47" i="1"/>
  <c r="AJ2" i="6"/>
  <c r="AJ22" i="6" s="1"/>
  <c r="AJ25" i="6"/>
  <c r="AF84" i="10"/>
  <c r="AI44" i="1"/>
  <c r="AI54" i="1" s="1"/>
  <c r="AI57" i="1"/>
  <c r="AG44" i="10"/>
  <c r="AG57" i="10"/>
  <c r="AD120" i="1"/>
  <c r="AI64" i="1"/>
  <c r="AI87" i="1"/>
  <c r="AI84" i="1" s="1"/>
  <c r="AG97" i="10" l="1"/>
  <c r="AG107" i="10" s="1"/>
  <c r="AJ57" i="1"/>
  <c r="AJ44" i="1"/>
  <c r="AJ54" i="1" s="1"/>
  <c r="AG104" i="1"/>
  <c r="AI25" i="13"/>
  <c r="AI2" i="13"/>
  <c r="AI22" i="13" s="1"/>
  <c r="AI47" i="10"/>
  <c r="AI15" i="13"/>
  <c r="AJ64" i="1"/>
  <c r="AJ87" i="1"/>
  <c r="AG54" i="10"/>
  <c r="AK2" i="6"/>
  <c r="AK22" i="6" s="1"/>
  <c r="AK25" i="6"/>
  <c r="AK47" i="1"/>
  <c r="AK67" i="1"/>
  <c r="AK12" i="6"/>
  <c r="AL5" i="6"/>
  <c r="AL15" i="6" s="1"/>
  <c r="AH44" i="10"/>
  <c r="AH54" i="10" s="1"/>
  <c r="AH57" i="10"/>
  <c r="AH64" i="10"/>
  <c r="AH87" i="10"/>
  <c r="AG94" i="10" l="1"/>
  <c r="AG123" i="1"/>
  <c r="AG124" i="1" s="1"/>
  <c r="AH84" i="10"/>
  <c r="AI12" i="13"/>
  <c r="AI67" i="10"/>
  <c r="AJ5" i="13"/>
  <c r="AL47" i="1"/>
  <c r="AL25" i="6"/>
  <c r="AL2" i="6"/>
  <c r="AL22" i="6" s="1"/>
  <c r="AK64" i="1"/>
  <c r="AK87" i="1"/>
  <c r="AL67" i="1"/>
  <c r="AL12" i="6"/>
  <c r="AM5" i="6"/>
  <c r="AM15" i="6"/>
  <c r="AJ84" i="1"/>
  <c r="AJ97" i="1"/>
  <c r="AK57" i="1"/>
  <c r="AK44" i="1"/>
  <c r="AK54" i="1" s="1"/>
  <c r="AG104" i="10"/>
  <c r="AI44" i="10"/>
  <c r="AI57" i="10"/>
  <c r="AJ15" i="13" l="1"/>
  <c r="AG115" i="1"/>
  <c r="AL64" i="1"/>
  <c r="AL87" i="1"/>
  <c r="AL84" i="1" s="1"/>
  <c r="AI64" i="10"/>
  <c r="AI87" i="10"/>
  <c r="AK84" i="1"/>
  <c r="AM12" i="6"/>
  <c r="BA12" i="6" s="1"/>
  <c r="AM67" i="1"/>
  <c r="AN5" i="6"/>
  <c r="BA15" i="6"/>
  <c r="AJ67" i="10"/>
  <c r="AK5" i="13"/>
  <c r="AJ12" i="13"/>
  <c r="AJ107" i="1"/>
  <c r="AJ94" i="1"/>
  <c r="AI54" i="10"/>
  <c r="AM47" i="1"/>
  <c r="AM25" i="6"/>
  <c r="AM2" i="6"/>
  <c r="BA5" i="6"/>
  <c r="BA25" i="6" s="1"/>
  <c r="AL57" i="1"/>
  <c r="AL44" i="1"/>
  <c r="AL54" i="1" s="1"/>
  <c r="AJ25" i="13"/>
  <c r="AJ2" i="13"/>
  <c r="AJ22" i="13" s="1"/>
  <c r="AJ47" i="10"/>
  <c r="AJ64" i="10" l="1"/>
  <c r="AJ87" i="10"/>
  <c r="AI84" i="10"/>
  <c r="AM57" i="1"/>
  <c r="AM44" i="1"/>
  <c r="BA47" i="1"/>
  <c r="BA57" i="1" s="1"/>
  <c r="AK47" i="10"/>
  <c r="AK2" i="13"/>
  <c r="AK22" i="13" s="1"/>
  <c r="AK25" i="13"/>
  <c r="AN2" i="6"/>
  <c r="AN47" i="1"/>
  <c r="AN25" i="6"/>
  <c r="AJ57" i="10"/>
  <c r="AJ44" i="10"/>
  <c r="AJ54" i="10" s="1"/>
  <c r="AN15" i="6"/>
  <c r="AM64" i="1"/>
  <c r="BA67" i="1"/>
  <c r="BA64" i="1" s="1"/>
  <c r="D17" i="15" s="1"/>
  <c r="AM87" i="1"/>
  <c r="AJ104" i="1"/>
  <c r="AM22" i="6"/>
  <c r="BA2" i="6"/>
  <c r="BA22" i="6" s="1"/>
  <c r="AK15" i="13"/>
  <c r="AG118" i="1"/>
  <c r="AJ84" i="10" l="1"/>
  <c r="AJ97" i="10"/>
  <c r="AK57" i="10"/>
  <c r="AK44" i="10"/>
  <c r="AK54" i="10" s="1"/>
  <c r="AM54" i="1"/>
  <c r="BA44" i="1"/>
  <c r="AN57" i="1"/>
  <c r="AN44" i="1"/>
  <c r="AJ123" i="1"/>
  <c r="AJ124" i="1" s="1"/>
  <c r="AN22" i="6"/>
  <c r="AM84" i="1"/>
  <c r="BA84" i="1" s="1"/>
  <c r="BA87" i="1"/>
  <c r="AM97" i="1"/>
  <c r="AG120" i="1"/>
  <c r="AK12" i="13"/>
  <c r="AK67" i="10"/>
  <c r="AL5" i="13"/>
  <c r="AN12" i="6"/>
  <c r="AN67" i="1"/>
  <c r="AO5" i="6"/>
  <c r="AO15" i="6" s="1"/>
  <c r="AJ107" i="10" l="1"/>
  <c r="AJ104" i="10" s="1"/>
  <c r="AJ94" i="10"/>
  <c r="AL15" i="13"/>
  <c r="AL67" i="10" s="1"/>
  <c r="AM5" i="13"/>
  <c r="AM15" i="13" s="1"/>
  <c r="AN54" i="1"/>
  <c r="AL2" i="13"/>
  <c r="AL22" i="13" s="1"/>
  <c r="AL25" i="13"/>
  <c r="AL47" i="10"/>
  <c r="D13" i="15"/>
  <c r="BA54" i="1"/>
  <c r="D15" i="15" s="1"/>
  <c r="AK64" i="10"/>
  <c r="AK87" i="10"/>
  <c r="AP5" i="6"/>
  <c r="AO67" i="1"/>
  <c r="AO12" i="6"/>
  <c r="AM107" i="1"/>
  <c r="AM94" i="1"/>
  <c r="BA94" i="1" s="1"/>
  <c r="BA97" i="1"/>
  <c r="AN64" i="1"/>
  <c r="AN87" i="1"/>
  <c r="AO2" i="6"/>
  <c r="AO25" i="6"/>
  <c r="AO47" i="1"/>
  <c r="AL12" i="13" l="1"/>
  <c r="AP25" i="6"/>
  <c r="AP47" i="1"/>
  <c r="AP2" i="6"/>
  <c r="AP22" i="6" s="1"/>
  <c r="AK84" i="10"/>
  <c r="AM67" i="10"/>
  <c r="BA15" i="13"/>
  <c r="AM12" i="13"/>
  <c r="BA12" i="13" s="1"/>
  <c r="AN5" i="13"/>
  <c r="AO44" i="1"/>
  <c r="AO57" i="1"/>
  <c r="AM104" i="1"/>
  <c r="BA107" i="1"/>
  <c r="AM47" i="10"/>
  <c r="AM2" i="13"/>
  <c r="AM25" i="13"/>
  <c r="BA5" i="13"/>
  <c r="BA25" i="13" s="1"/>
  <c r="AO64" i="1"/>
  <c r="AO87" i="1"/>
  <c r="AO84" i="1" s="1"/>
  <c r="AN84" i="1"/>
  <c r="AJ115" i="1"/>
  <c r="AO22" i="6"/>
  <c r="AP15" i="6"/>
  <c r="AL57" i="10"/>
  <c r="AL44" i="10"/>
  <c r="AL54" i="10" s="1"/>
  <c r="AL64" i="10"/>
  <c r="AL87" i="10"/>
  <c r="AL84" i="10" s="1"/>
  <c r="AN15" i="13" l="1"/>
  <c r="BA67" i="10"/>
  <c r="BA64" i="10" s="1"/>
  <c r="AM64" i="10"/>
  <c r="AM87" i="10"/>
  <c r="AM97" i="10" s="1"/>
  <c r="AM44" i="10"/>
  <c r="AM57" i="10"/>
  <c r="BA47" i="10"/>
  <c r="BA57" i="10" s="1"/>
  <c r="AP67" i="1"/>
  <c r="AQ5" i="6"/>
  <c r="AQ15" i="6" s="1"/>
  <c r="AP12" i="6"/>
  <c r="AO54" i="1"/>
  <c r="AN12" i="13"/>
  <c r="AO5" i="13"/>
  <c r="AN67" i="10"/>
  <c r="AP44" i="1"/>
  <c r="AP54" i="1" s="1"/>
  <c r="AP57" i="1"/>
  <c r="AM123" i="1"/>
  <c r="AM124" i="1" s="1"/>
  <c r="BA104" i="1"/>
  <c r="AJ118" i="1"/>
  <c r="AM22" i="13"/>
  <c r="BA2" i="13"/>
  <c r="BA22" i="13" s="1"/>
  <c r="AN47" i="10"/>
  <c r="AN2" i="13"/>
  <c r="AN25" i="13"/>
  <c r="AO15" i="13" l="1"/>
  <c r="AP5" i="13" s="1"/>
  <c r="AP15" i="13" s="1"/>
  <c r="AO67" i="10"/>
  <c r="AO12" i="13"/>
  <c r="AM54" i="10"/>
  <c r="BA44" i="10"/>
  <c r="BA54" i="10" s="1"/>
  <c r="AM107" i="10"/>
  <c r="AM94" i="10"/>
  <c r="BA94" i="10" s="1"/>
  <c r="BA97" i="10"/>
  <c r="P3" i="16"/>
  <c r="P2" i="16" s="1"/>
  <c r="BA123" i="1"/>
  <c r="BA124" i="1" s="1"/>
  <c r="AN22" i="13"/>
  <c r="AN44" i="10"/>
  <c r="AN57" i="10"/>
  <c r="AQ12" i="6"/>
  <c r="AR5" i="6"/>
  <c r="AR15" i="6" s="1"/>
  <c r="AQ67" i="1"/>
  <c r="AM84" i="10"/>
  <c r="BA84" i="10" s="1"/>
  <c r="BA87" i="10"/>
  <c r="AQ25" i="6"/>
  <c r="AQ2" i="6"/>
  <c r="AQ47" i="1"/>
  <c r="AO2" i="13"/>
  <c r="AO22" i="13" s="1"/>
  <c r="AO47" i="10"/>
  <c r="AO25" i="13"/>
  <c r="AJ120" i="1"/>
  <c r="AN64" i="10"/>
  <c r="AN87" i="10"/>
  <c r="AP64" i="1"/>
  <c r="AP87" i="1"/>
  <c r="AM104" i="10" l="1"/>
  <c r="BA107" i="10"/>
  <c r="AQ5" i="13"/>
  <c r="AP67" i="10"/>
  <c r="AP12" i="13"/>
  <c r="AQ15" i="13"/>
  <c r="AN54" i="10"/>
  <c r="AP84" i="1"/>
  <c r="AP97" i="1"/>
  <c r="AQ64" i="1"/>
  <c r="AQ87" i="1"/>
  <c r="AO44" i="10"/>
  <c r="AO54" i="10" s="1"/>
  <c r="AO57" i="10"/>
  <c r="AR67" i="1"/>
  <c r="AS5" i="6"/>
  <c r="AS15" i="6" s="1"/>
  <c r="AR12" i="6"/>
  <c r="AR47" i="1"/>
  <c r="AR2" i="6"/>
  <c r="AR22" i="6" s="1"/>
  <c r="AR25" i="6"/>
  <c r="AO64" i="10"/>
  <c r="AO87" i="10"/>
  <c r="AO84" i="10" s="1"/>
  <c r="AN84" i="10"/>
  <c r="AQ57" i="1"/>
  <c r="AQ44" i="1"/>
  <c r="AQ22" i="6"/>
  <c r="AP2" i="13"/>
  <c r="AP22" i="13" s="1"/>
  <c r="AP25" i="13"/>
  <c r="AP47" i="10"/>
  <c r="AQ67" i="10" l="1"/>
  <c r="AR5" i="13"/>
  <c r="AQ12" i="13"/>
  <c r="AR15" i="13"/>
  <c r="AQ84" i="1"/>
  <c r="AR44" i="1"/>
  <c r="AR54" i="1" s="1"/>
  <c r="AR57" i="1"/>
  <c r="AP64" i="10"/>
  <c r="AP87" i="10"/>
  <c r="AQ47" i="10"/>
  <c r="AQ2" i="13"/>
  <c r="AQ22" i="13" s="1"/>
  <c r="AQ25" i="13"/>
  <c r="AS25" i="6"/>
  <c r="AS2" i="6"/>
  <c r="AS22" i="6" s="1"/>
  <c r="AS47" i="1"/>
  <c r="AQ54" i="1"/>
  <c r="AP44" i="10"/>
  <c r="AP54" i="10" s="1"/>
  <c r="AP57" i="10"/>
  <c r="AS67" i="1"/>
  <c r="AT5" i="6"/>
  <c r="AT15" i="6" s="1"/>
  <c r="AS12" i="6"/>
  <c r="AP107" i="1"/>
  <c r="AP94" i="1"/>
  <c r="AR64" i="1"/>
  <c r="AR87" i="1"/>
  <c r="AR84" i="1" s="1"/>
  <c r="AM115" i="1"/>
  <c r="BA104" i="10"/>
  <c r="AQ44" i="10" l="1"/>
  <c r="AQ54" i="10" s="1"/>
  <c r="AQ57" i="10"/>
  <c r="AR67" i="10"/>
  <c r="AR12" i="13"/>
  <c r="AS5" i="13"/>
  <c r="AS15" i="13"/>
  <c r="AT47" i="1"/>
  <c r="AT25" i="6"/>
  <c r="AT2" i="6"/>
  <c r="AM118" i="1"/>
  <c r="BA115" i="1"/>
  <c r="P7" i="16" s="1"/>
  <c r="P5" i="16" s="1"/>
  <c r="P8" i="16" s="1"/>
  <c r="AR25" i="13"/>
  <c r="AR47" i="10"/>
  <c r="AR2" i="13"/>
  <c r="AR22" i="13" s="1"/>
  <c r="AU5" i="6"/>
  <c r="AU15" i="6" s="1"/>
  <c r="AT67" i="1"/>
  <c r="AT12" i="6"/>
  <c r="AS44" i="1"/>
  <c r="AS54" i="1" s="1"/>
  <c r="AS57" i="1"/>
  <c r="AQ64" i="10"/>
  <c r="AQ87" i="10"/>
  <c r="AS64" i="1"/>
  <c r="AS87" i="1"/>
  <c r="AS84" i="1" s="1"/>
  <c r="AP84" i="10"/>
  <c r="AP97" i="10"/>
  <c r="AP104" i="1"/>
  <c r="AT44" i="1" l="1"/>
  <c r="AT54" i="1" s="1"/>
  <c r="AT57" i="1"/>
  <c r="AS12" i="13"/>
  <c r="AS67" i="10"/>
  <c r="AT5" i="13"/>
  <c r="AP107" i="10"/>
  <c r="AP94" i="10"/>
  <c r="AS25" i="13"/>
  <c r="AS2" i="13"/>
  <c r="AS22" i="13" s="1"/>
  <c r="AS47" i="10"/>
  <c r="AR44" i="10"/>
  <c r="AR57" i="10"/>
  <c r="AM120" i="1"/>
  <c r="BA120" i="1" s="1"/>
  <c r="BA118" i="1"/>
  <c r="AR64" i="10"/>
  <c r="AR87" i="10"/>
  <c r="P17" i="16"/>
  <c r="P19" i="16"/>
  <c r="AT64" i="1"/>
  <c r="AT87" i="1"/>
  <c r="AQ84" i="10"/>
  <c r="AV5" i="6"/>
  <c r="AU12" i="6"/>
  <c r="AU67" i="1"/>
  <c r="AT22" i="6"/>
  <c r="AP123" i="1"/>
  <c r="AP124" i="1" s="1"/>
  <c r="AU25" i="6"/>
  <c r="AU47" i="1"/>
  <c r="AU2" i="6"/>
  <c r="AU22" i="6" s="1"/>
  <c r="AS97" i="1"/>
  <c r="AT15" i="13" l="1"/>
  <c r="AP104" i="10"/>
  <c r="AR54" i="10"/>
  <c r="AT12" i="13"/>
  <c r="AT67" i="10"/>
  <c r="AU5" i="13"/>
  <c r="AT2" i="13"/>
  <c r="AT22" i="13" s="1"/>
  <c r="AT25" i="13"/>
  <c r="AT47" i="10"/>
  <c r="AU64" i="1"/>
  <c r="AU87" i="1"/>
  <c r="AU84" i="1" s="1"/>
  <c r="AV2" i="6"/>
  <c r="AV22" i="6" s="1"/>
  <c r="AV47" i="1"/>
  <c r="AV25" i="6"/>
  <c r="AR84" i="10"/>
  <c r="AS44" i="10"/>
  <c r="AS54" i="10" s="1"/>
  <c r="AS57" i="10"/>
  <c r="AS64" i="10"/>
  <c r="AS87" i="10"/>
  <c r="AT84" i="1"/>
  <c r="P21" i="16"/>
  <c r="P23" i="16" s="1"/>
  <c r="P25" i="16"/>
  <c r="AS107" i="1"/>
  <c r="AS94" i="1"/>
  <c r="AU44" i="1"/>
  <c r="AU54" i="1" s="1"/>
  <c r="AU57" i="1"/>
  <c r="AV15" i="6"/>
  <c r="AS84" i="10" l="1"/>
  <c r="AS97" i="10"/>
  <c r="AU2" i="13"/>
  <c r="AU22" i="13" s="1"/>
  <c r="AU47" i="10"/>
  <c r="AU25" i="13"/>
  <c r="AT64" i="10"/>
  <c r="AT87" i="10"/>
  <c r="AT57" i="10"/>
  <c r="AT44" i="10"/>
  <c r="AV57" i="1"/>
  <c r="AV44" i="1"/>
  <c r="AV54" i="1" s="1"/>
  <c r="AV12" i="6"/>
  <c r="AV67" i="1"/>
  <c r="AW5" i="6"/>
  <c r="AP115" i="1"/>
  <c r="AS104" i="1"/>
  <c r="AU15" i="13"/>
  <c r="AU12" i="13" l="1"/>
  <c r="AV5" i="13"/>
  <c r="AV15" i="13" s="1"/>
  <c r="AU67" i="10"/>
  <c r="AV64" i="1"/>
  <c r="AV87" i="1"/>
  <c r="AS123" i="1"/>
  <c r="AS124" i="1" s="1"/>
  <c r="AU44" i="10"/>
  <c r="AU54" i="10" s="1"/>
  <c r="AU57" i="10"/>
  <c r="AT84" i="10"/>
  <c r="AP118" i="1"/>
  <c r="AS107" i="10"/>
  <c r="AS94" i="10"/>
  <c r="AW25" i="6"/>
  <c r="AW2" i="6"/>
  <c r="AW22" i="6" s="1"/>
  <c r="AW47" i="1"/>
  <c r="AT54" i="10"/>
  <c r="AW15" i="6"/>
  <c r="AV84" i="1" l="1"/>
  <c r="AV97" i="1"/>
  <c r="AP120" i="1"/>
  <c r="AV12" i="13"/>
  <c r="AV67" i="10"/>
  <c r="AW5" i="13"/>
  <c r="AU64" i="10"/>
  <c r="AU87" i="10"/>
  <c r="AW44" i="1"/>
  <c r="AW54" i="1" s="1"/>
  <c r="AW57" i="1"/>
  <c r="AW67" i="1"/>
  <c r="AW12" i="6"/>
  <c r="AX5" i="6"/>
  <c r="AX15" i="6" s="1"/>
  <c r="AS104" i="10"/>
  <c r="AV25" i="13"/>
  <c r="AV47" i="10"/>
  <c r="AV2" i="13"/>
  <c r="AV22" i="13" s="1"/>
  <c r="AW15" i="13" l="1"/>
  <c r="AW67" i="10"/>
  <c r="AW12" i="13"/>
  <c r="AX5" i="13"/>
  <c r="AX47" i="1"/>
  <c r="AX2" i="6"/>
  <c r="AX22" i="6" s="1"/>
  <c r="AX25" i="6"/>
  <c r="AW64" i="1"/>
  <c r="AW87" i="1"/>
  <c r="AX12" i="6"/>
  <c r="AX67" i="1"/>
  <c r="AY5" i="6"/>
  <c r="AY15" i="6" s="1"/>
  <c r="AW2" i="13"/>
  <c r="AW22" i="13" s="1"/>
  <c r="AW25" i="13"/>
  <c r="AW47" i="10"/>
  <c r="AU84" i="10"/>
  <c r="AV107" i="1"/>
  <c r="AV94" i="1"/>
  <c r="AV64" i="10"/>
  <c r="AV87" i="10"/>
  <c r="AV84" i="10" s="1"/>
  <c r="AV44" i="10"/>
  <c r="AV54" i="10" s="1"/>
  <c r="AV57" i="10"/>
  <c r="AS115" i="1"/>
  <c r="BB15" i="6" l="1"/>
  <c r="AY12" i="6"/>
  <c r="BB12" i="6" s="1"/>
  <c r="AY67" i="1"/>
  <c r="AX57" i="1"/>
  <c r="AX44" i="1"/>
  <c r="AX54" i="1" s="1"/>
  <c r="AX47" i="10"/>
  <c r="AX25" i="13"/>
  <c r="AX2" i="13"/>
  <c r="AX22" i="13" s="1"/>
  <c r="AS118" i="1"/>
  <c r="AX15" i="13"/>
  <c r="AV104" i="1"/>
  <c r="AV97" i="10"/>
  <c r="AY2" i="6"/>
  <c r="AY47" i="1"/>
  <c r="AY25" i="6"/>
  <c r="BB5" i="6"/>
  <c r="BB25" i="6" s="1"/>
  <c r="AX64" i="1"/>
  <c r="AX87" i="1"/>
  <c r="AX84" i="1" s="1"/>
  <c r="AW57" i="10"/>
  <c r="AW44" i="10"/>
  <c r="AW54" i="10" s="1"/>
  <c r="AW84" i="1"/>
  <c r="AW64" i="10"/>
  <c r="AW87" i="10"/>
  <c r="AY22" i="6" l="1"/>
  <c r="BB2" i="6"/>
  <c r="BB22" i="6" s="1"/>
  <c r="AX44" i="10"/>
  <c r="AX54" i="10" s="1"/>
  <c r="AX57" i="10"/>
  <c r="AX12" i="13"/>
  <c r="AX67" i="10"/>
  <c r="AY5" i="13"/>
  <c r="AY15" i="13" s="1"/>
  <c r="BB67" i="1"/>
  <c r="BB64" i="1" s="1"/>
  <c r="E17" i="15" s="1"/>
  <c r="AY64" i="1"/>
  <c r="AY87" i="1"/>
  <c r="AS120" i="1"/>
  <c r="AV107" i="10"/>
  <c r="AV94" i="10"/>
  <c r="AV123" i="1"/>
  <c r="AV124" i="1" s="1"/>
  <c r="AW84" i="10"/>
  <c r="AY57" i="1"/>
  <c r="AY44" i="1"/>
  <c r="BB47" i="1"/>
  <c r="BB57" i="1" s="1"/>
  <c r="AX64" i="10" l="1"/>
  <c r="AX87" i="10"/>
  <c r="BB15" i="13"/>
  <c r="AY12" i="13"/>
  <c r="BB12" i="13" s="1"/>
  <c r="AY67" i="10"/>
  <c r="AY54" i="1"/>
  <c r="BB44" i="1"/>
  <c r="AV104" i="10"/>
  <c r="AY2" i="13"/>
  <c r="AY25" i="13"/>
  <c r="AY47" i="10"/>
  <c r="BB5" i="13"/>
  <c r="BB25" i="13" s="1"/>
  <c r="AY84" i="1"/>
  <c r="BB84" i="1" s="1"/>
  <c r="BB87" i="1"/>
  <c r="AY97" i="1"/>
  <c r="AY22" i="13" l="1"/>
  <c r="BB2" i="13"/>
  <c r="BB22" i="13" s="1"/>
  <c r="AY64" i="10"/>
  <c r="BB67" i="10"/>
  <c r="BB64" i="10" s="1"/>
  <c r="AY87" i="10"/>
  <c r="AY97" i="10" s="1"/>
  <c r="BB54" i="1"/>
  <c r="E15" i="15" s="1"/>
  <c r="E13" i="15"/>
  <c r="AY44" i="10"/>
  <c r="AY57" i="10"/>
  <c r="BB47" i="10"/>
  <c r="BB57" i="10" s="1"/>
  <c r="AX84" i="10"/>
  <c r="AY107" i="1"/>
  <c r="AY94" i="1"/>
  <c r="BB94" i="1" s="1"/>
  <c r="BB97" i="1"/>
  <c r="AV115" i="1"/>
  <c r="AY107" i="10" l="1"/>
  <c r="AY94" i="10"/>
  <c r="BB94" i="10" s="1"/>
  <c r="BB97" i="10"/>
  <c r="AV118" i="1"/>
  <c r="AY54" i="10"/>
  <c r="BB44" i="10"/>
  <c r="BB54" i="10" s="1"/>
  <c r="AY104" i="1"/>
  <c r="BB107" i="1"/>
  <c r="AY84" i="10"/>
  <c r="BB84" i="10" s="1"/>
  <c r="BB87" i="10"/>
  <c r="AV120" i="1" l="1"/>
  <c r="AY123" i="1"/>
  <c r="AY124" i="1" s="1"/>
  <c r="BB104" i="1"/>
  <c r="AY104" i="10"/>
  <c r="BB107" i="10"/>
  <c r="AY115" i="1" l="1"/>
  <c r="BB104" i="10"/>
  <c r="Q3" i="16"/>
  <c r="Q2" i="16" s="1"/>
  <c r="BB123" i="1"/>
  <c r="BB124" i="1" s="1"/>
  <c r="BB115" i="1" l="1"/>
  <c r="Q7" i="16" s="1"/>
  <c r="Q5" i="16" s="1"/>
  <c r="Q8" i="16" s="1"/>
  <c r="AY118" i="1"/>
  <c r="Q17" i="16" l="1"/>
  <c r="Q19" i="16"/>
  <c r="AY120" i="1"/>
  <c r="BB120" i="1" s="1"/>
  <c r="BB118" i="1"/>
  <c r="Q25" i="16" l="1"/>
  <c r="Q21" i="16"/>
  <c r="Q23" i="16" s="1"/>
</calcChain>
</file>

<file path=xl/sharedStrings.xml><?xml version="1.0" encoding="utf-8"?>
<sst xmlns="http://schemas.openxmlformats.org/spreadsheetml/2006/main" count="1267" uniqueCount="196">
  <si>
    <t>Agentes Totales</t>
  </si>
  <si>
    <t>Luis Sienra</t>
  </si>
  <si>
    <t>Asociado Senior</t>
  </si>
  <si>
    <t>Asociado Junior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</si>
  <si>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</si>
  <si>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</si>
  <si>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</si>
  <si>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</si>
  <si>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</si>
  <si>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</si>
  <si>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</si>
  <si>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</si>
  <si>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</si>
  <si>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</si>
  <si>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</si>
  <si>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</si>
  <si>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1Y</t>
  </si>
  <si>
    <t>Asociado Master</t>
  </si>
  <si>
    <t>Crea</t>
  </si>
  <si>
    <t>Vision Flex</t>
  </si>
  <si>
    <t>Multitrust</t>
  </si>
  <si>
    <t>Capital Seguro</t>
  </si>
  <si>
    <t>Capital Plus</t>
  </si>
  <si>
    <t>Prosperity</t>
  </si>
  <si>
    <t>Global Trust</t>
  </si>
  <si>
    <t>Tesorerías</t>
  </si>
  <si>
    <t>Producto</t>
  </si>
  <si>
    <t>Proporción BP</t>
  </si>
  <si>
    <t>Total</t>
  </si>
  <si>
    <t>Prima Prom BP</t>
  </si>
  <si>
    <t>Prima Prom Propuesta</t>
  </si>
  <si>
    <t>Proporción Propuesta</t>
  </si>
  <si>
    <t>Prima Prom Actual</t>
  </si>
  <si>
    <t>Ventas</t>
  </si>
  <si>
    <t>Productividad por Agente</t>
  </si>
  <si>
    <t xml:space="preserve">Contratos </t>
  </si>
  <si>
    <t>APE</t>
  </si>
  <si>
    <t>Upfront Commissions</t>
  </si>
  <si>
    <t>Comisiones Agentes Senior</t>
  </si>
  <si>
    <t>Comisiones Agentes Junior</t>
  </si>
  <si>
    <t>Utilidad después de comisiones</t>
  </si>
  <si>
    <t>APE (Annual Premium Equivalent)</t>
  </si>
  <si>
    <t>Surrenders</t>
  </si>
  <si>
    <t>Cummulative Sales - Surrenders</t>
  </si>
  <si>
    <t>Surrenders / Sales</t>
  </si>
  <si>
    <t>NCCF (Net Client Cash Flow)</t>
  </si>
  <si>
    <t>Attrition x Mes</t>
  </si>
  <si>
    <t>FUM (Funds Under Management)</t>
  </si>
  <si>
    <t>Rendimiento promedio anual</t>
  </si>
  <si>
    <t>Rendimiento promedio mensual</t>
  </si>
  <si>
    <t>Nivel Agencia</t>
  </si>
  <si>
    <t>B</t>
  </si>
  <si>
    <t>Resultado BSC</t>
  </si>
  <si>
    <t>% Trail Fee</t>
  </si>
  <si>
    <t>Agencia</t>
  </si>
  <si>
    <t>A</t>
  </si>
  <si>
    <t>C</t>
  </si>
  <si>
    <t>Master</t>
  </si>
  <si>
    <t>Executive</t>
  </si>
  <si>
    <t>Senior</t>
  </si>
  <si>
    <t>Junior</t>
  </si>
  <si>
    <t>Trail Fee</t>
  </si>
  <si>
    <t>UPFRONT</t>
  </si>
  <si>
    <t>TRAIL</t>
  </si>
  <si>
    <t>Plazo Promedio Crea (meses)</t>
  </si>
  <si>
    <t>Upfront Fee</t>
  </si>
  <si>
    <t>Upfront Fee Master</t>
  </si>
  <si>
    <t>Upfront Fee Executive</t>
  </si>
  <si>
    <t>Upfront Fee Senior</t>
  </si>
  <si>
    <t>Upfront Fee Junior</t>
  </si>
  <si>
    <t>Trail Fee Master</t>
  </si>
  <si>
    <t>Trail Fee Executive</t>
  </si>
  <si>
    <t>Trail Fee Senior</t>
  </si>
  <si>
    <t>Trail Fee Junior</t>
  </si>
  <si>
    <t>Comisiones LS</t>
  </si>
  <si>
    <t>Diferencia</t>
  </si>
  <si>
    <t>Trail Commissions (Monthly)</t>
  </si>
  <si>
    <t>Trail Commissions (Quarterly)</t>
  </si>
  <si>
    <t>Total Commissions (Payable)</t>
  </si>
  <si>
    <t>Crea*</t>
  </si>
  <si>
    <t>*Upfront fee de CREA corresponde al 70%; 30% se paga en 12 meses</t>
  </si>
  <si>
    <t>85% +                   100%</t>
  </si>
  <si>
    <t>80% -                    0%</t>
  </si>
  <si>
    <t>Persistencia Aportaciones Regulares</t>
  </si>
  <si>
    <t>Alcance</t>
  </si>
  <si>
    <t>Meta</t>
  </si>
  <si>
    <t>Peso</t>
  </si>
  <si>
    <t>Resultado</t>
  </si>
  <si>
    <t>NA</t>
  </si>
  <si>
    <t>Ponderado</t>
  </si>
  <si>
    <t>Contratos Single Premium</t>
  </si>
  <si>
    <t>100% +                 100%</t>
  </si>
  <si>
    <t>80 - 85%              80%</t>
  </si>
  <si>
    <t>90 - 100%            80%</t>
  </si>
  <si>
    <t>80 - 90%              70%</t>
  </si>
  <si>
    <t>70 - 80%              60%</t>
  </si>
  <si>
    <t>70% -                    0%</t>
  </si>
  <si>
    <t>avance</t>
  </si>
  <si>
    <t>AUMs Single Premium</t>
  </si>
  <si>
    <t>NCCF</t>
  </si>
  <si>
    <t>90% de ventas ok</t>
  </si>
  <si>
    <t>En linea con meta estimada</t>
  </si>
  <si>
    <t>4.5 promedio meta estimada</t>
  </si>
  <si>
    <t>750 promedio meta estimada</t>
  </si>
  <si>
    <t>A2 M1</t>
  </si>
  <si>
    <t>A2 M2</t>
  </si>
  <si>
    <t>A2 M3</t>
  </si>
  <si>
    <t>A2 M4</t>
  </si>
  <si>
    <t>A2 M5</t>
  </si>
  <si>
    <t>A2 M6</t>
  </si>
  <si>
    <t>A2 M7</t>
  </si>
  <si>
    <t>A2 M8</t>
  </si>
  <si>
    <t>A2 M9</t>
  </si>
  <si>
    <t>A2 M10</t>
  </si>
  <si>
    <t>A2 M11</t>
  </si>
  <si>
    <t>A2 M12</t>
  </si>
  <si>
    <t>A3 M1</t>
  </si>
  <si>
    <t>A3 M2</t>
  </si>
  <si>
    <t>A3 M3</t>
  </si>
  <si>
    <t>A3 M4</t>
  </si>
  <si>
    <t>A3 M5</t>
  </si>
  <si>
    <t>A3 M6</t>
  </si>
  <si>
    <t>A3 M7</t>
  </si>
  <si>
    <t>A3 M8</t>
  </si>
  <si>
    <t>A3 M9</t>
  </si>
  <si>
    <t>A3 M10</t>
  </si>
  <si>
    <t>A3 M11</t>
  </si>
  <si>
    <t>A3 M12</t>
  </si>
  <si>
    <t>A4 M1</t>
  </si>
  <si>
    <t>A4 M2</t>
  </si>
  <si>
    <t>A4 M3</t>
  </si>
  <si>
    <t>A4 M4</t>
  </si>
  <si>
    <t>A4 M5</t>
  </si>
  <si>
    <t>A4 M6</t>
  </si>
  <si>
    <t>A4 M7</t>
  </si>
  <si>
    <t>A4 M8</t>
  </si>
  <si>
    <t>A4 M9</t>
  </si>
  <si>
    <t>A4 M10</t>
  </si>
  <si>
    <t>A4 M11</t>
  </si>
  <si>
    <t>A4 M12</t>
  </si>
  <si>
    <t>2Y</t>
  </si>
  <si>
    <t>3Y</t>
  </si>
  <si>
    <t>4Y</t>
  </si>
  <si>
    <t>Y1</t>
  </si>
  <si>
    <t>Y2</t>
  </si>
  <si>
    <t>Y3</t>
  </si>
  <si>
    <t>Y4</t>
  </si>
  <si>
    <t>LGS</t>
  </si>
  <si>
    <t>Contratos</t>
  </si>
  <si>
    <t>FUM</t>
  </si>
  <si>
    <t>Commissions</t>
  </si>
  <si>
    <t>INGRESOS</t>
  </si>
  <si>
    <t>COSTO DE VENTAS</t>
  </si>
  <si>
    <t xml:space="preserve">   Sueldos fijos</t>
  </si>
  <si>
    <t>UTILIDAD BRUTA</t>
  </si>
  <si>
    <t xml:space="preserve">   Alta empresa</t>
  </si>
  <si>
    <t xml:space="preserve">   Renta oficinas</t>
  </si>
  <si>
    <t xml:space="preserve">   Capacitaciones / Certificaciones</t>
  </si>
  <si>
    <t>GASTOS DE OPERACIÓN Y VENTAS</t>
  </si>
  <si>
    <t>Depreciación Equipo</t>
  </si>
  <si>
    <t>UTILIDAD DE OPERACIÓN</t>
  </si>
  <si>
    <t>CIF</t>
  </si>
  <si>
    <t>UTILIDAD ANTES DE IMPUESTOS</t>
  </si>
  <si>
    <t>ISR</t>
  </si>
  <si>
    <t>UTILIDAD NETA</t>
  </si>
  <si>
    <t>Gastos iniciales</t>
  </si>
  <si>
    <t>Inflación</t>
  </si>
  <si>
    <t>Utilidad promedio mensual</t>
  </si>
  <si>
    <t>Aportación socios / Capital</t>
  </si>
  <si>
    <t>Constitución de la sociedad</t>
  </si>
  <si>
    <t>Equipo de Cómputo</t>
  </si>
  <si>
    <t>Desarrollo Sitio Web (3M)</t>
  </si>
  <si>
    <t>Imagen/Logo</t>
  </si>
  <si>
    <t>Cedulas / Certificaciones</t>
  </si>
  <si>
    <t>Seguro Responsabilidad Civil</t>
  </si>
  <si>
    <t xml:space="preserve">   Marketing Digital / Redes</t>
  </si>
  <si>
    <t xml:space="preserve">   Hosting sitio web/dominio</t>
  </si>
  <si>
    <t xml:space="preserve">   Seguro Responsabilidad Civil</t>
  </si>
  <si>
    <t>EBITDA</t>
  </si>
  <si>
    <t xml:space="preserve">   Comisiones (Upfront + Trail)</t>
  </si>
  <si>
    <t xml:space="preserve">   Apoyo 18 meses</t>
  </si>
  <si>
    <t xml:space="preserve">   Comisiones variables (excluye LGS)</t>
  </si>
  <si>
    <t>%Y1</t>
  </si>
  <si>
    <t xml:space="preserve">   Desarrollo sitio web</t>
  </si>
  <si>
    <t>% Comisiones Upfront</t>
  </si>
  <si>
    <t>% Comisiones Trail</t>
  </si>
  <si>
    <t>M1 - jun</t>
  </si>
  <si>
    <t>M2 - jul</t>
  </si>
  <si>
    <t>Gabriel Gomez</t>
  </si>
  <si>
    <t xml:space="preserve">Proporción </t>
  </si>
  <si>
    <t xml:space="preserve">Prima Prom </t>
  </si>
  <si>
    <t>Director Agencia</t>
  </si>
  <si>
    <t xml:space="preserve">Director Agencia </t>
  </si>
  <si>
    <t>Ricardo del Moral</t>
  </si>
  <si>
    <t xml:space="preserve">Meta </t>
  </si>
  <si>
    <t xml:space="preserve">Resultado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</si>
</sst>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_-;\-* #,##0.0_-;_-* &quot;-&quot;??_-;_-@_-"/>
    <numFmt numFmtId="167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</font>
    <font>
      <sz val="9"/>
      <color theme="0" tint="-0.249977111117893"/>
      <name val="Calibri"/>
      <family val="2"/>
      <scheme val="minor"/>
    </font>
    <font>
      <b/>
      <sz val="9"/>
      <color theme="0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164" fontId="4" fillId="0" borderId="0" xfId="0" applyNumberFormat="1" applyFont="1"/>
    <xf numFmtId="164" fontId="4" fillId="0" borderId="0" xfId="1" applyNumberFormat="1" applyFont="1"/>
    <xf numFmtId="164" fontId="5" fillId="0" borderId="0" xfId="0" applyNumberFormat="1" applyFont="1"/>
    <xf numFmtId="164" fontId="5" fillId="0" borderId="0" xfId="1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0" fontId="4" fillId="0" borderId="0" xfId="0" applyNumberFormat="1" applyFont="1"/>
    <xf numFmtId="43" fontId="4" fillId="0" borderId="0" xfId="1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9" fontId="4" fillId="0" borderId="0" xfId="2" applyFont="1"/>
    <xf numFmtId="165" fontId="4" fillId="0" borderId="0" xfId="2" applyNumberFormat="1" applyFont="1"/>
    <xf numFmtId="10" fontId="4" fillId="0" borderId="0" xfId="2" applyNumberFormat="1" applyFont="1"/>
    <xf numFmtId="43" fontId="4" fillId="0" borderId="0" xfId="0" applyNumberFormat="1" applyFont="1"/>
    <xf numFmtId="166" fontId="4" fillId="0" borderId="0" xfId="1" applyNumberFormat="1" applyFont="1"/>
    <xf numFmtId="1" fontId="5" fillId="0" borderId="0" xfId="0" applyNumberFormat="1" applyFont="1"/>
    <xf numFmtId="10" fontId="5" fillId="0" borderId="0" xfId="2" applyNumberFormat="1" applyFont="1"/>
    <xf numFmtId="0" fontId="7" fillId="3" borderId="0" xfId="0" applyFont="1" applyFill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8" fillId="0" borderId="0" xfId="0" applyFont="1"/>
    <xf numFmtId="9" fontId="5" fillId="0" borderId="0" xfId="0" applyNumberFormat="1" applyFont="1" applyAlignment="1">
      <alignment horizontal="center"/>
    </xf>
    <xf numFmtId="164" fontId="5" fillId="2" borderId="0" xfId="1" applyNumberFormat="1" applyFont="1" applyFill="1"/>
    <xf numFmtId="10" fontId="9" fillId="0" borderId="0" xfId="2" applyNumberFormat="1" applyFont="1"/>
    <xf numFmtId="9" fontId="9" fillId="0" borderId="0" xfId="2" applyFont="1"/>
    <xf numFmtId="9" fontId="9" fillId="0" borderId="0" xfId="1" applyNumberFormat="1" applyFont="1"/>
    <xf numFmtId="166" fontId="5" fillId="0" borderId="0" xfId="1" applyNumberFormat="1" applyFont="1"/>
    <xf numFmtId="10" fontId="10" fillId="0" borderId="0" xfId="2" applyNumberFormat="1" applyFont="1"/>
    <xf numFmtId="43" fontId="9" fillId="0" borderId="0" xfId="1" applyFont="1"/>
    <xf numFmtId="164" fontId="9" fillId="0" borderId="0" xfId="1" applyNumberFormat="1" applyFont="1"/>
    <xf numFmtId="10" fontId="9" fillId="0" borderId="0" xfId="0" applyNumberFormat="1" applyFont="1"/>
    <xf numFmtId="10" fontId="9" fillId="0" borderId="0" xfId="0" applyNumberFormat="1" applyFont="1" applyAlignment="1">
      <alignment horizontal="center"/>
    </xf>
    <xf numFmtId="10" fontId="4" fillId="4" borderId="0" xfId="0" applyNumberFormat="1" applyFont="1" applyFill="1"/>
    <xf numFmtId="0" fontId="4" fillId="4" borderId="0" xfId="0" applyFont="1" applyFill="1"/>
    <xf numFmtId="165" fontId="5" fillId="0" borderId="0" xfId="2" applyNumberFormat="1" applyFont="1" applyAlignment="1">
      <alignment horizontal="center"/>
    </xf>
    <xf numFmtId="9" fontId="4" fillId="4" borderId="0" xfId="0" applyNumberFormat="1" applyFont="1" applyFill="1" applyAlignment="1">
      <alignment horizontal="center"/>
    </xf>
    <xf numFmtId="9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164" fontId="4" fillId="4" borderId="0" xfId="1" applyNumberFormat="1" applyFont="1" applyFill="1" applyAlignment="1"/>
    <xf numFmtId="165" fontId="6" fillId="0" borderId="0" xfId="2" applyNumberFormat="1" applyFont="1"/>
    <xf numFmtId="0" fontId="6" fillId="0" borderId="0" xfId="0" applyFont="1"/>
    <xf numFmtId="0" fontId="4" fillId="4" borderId="0" xfId="1" applyNumberFormat="1" applyFont="1" applyFill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5" fontId="5" fillId="0" borderId="0" xfId="2" applyNumberFormat="1" applyFont="1"/>
    <xf numFmtId="166" fontId="4" fillId="0" borderId="0" xfId="1" applyNumberFormat="1" applyFont="1" applyFill="1"/>
    <xf numFmtId="167" fontId="4" fillId="4" borderId="0" xfId="0" applyNumberFormat="1" applyFont="1" applyFill="1"/>
    <xf numFmtId="0" fontId="11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6" borderId="0" xfId="0" applyFont="1" applyFill="1"/>
    <xf numFmtId="0" fontId="11" fillId="6" borderId="0" xfId="0" applyFont="1" applyFill="1" applyAlignment="1">
      <alignment horizontal="center"/>
    </xf>
    <xf numFmtId="0" fontId="5" fillId="5" borderId="0" xfId="0" applyFont="1" applyFill="1"/>
    <xf numFmtId="164" fontId="4" fillId="5" borderId="0" xfId="1" applyNumberFormat="1" applyFont="1" applyFill="1"/>
    <xf numFmtId="0" fontId="13" fillId="7" borderId="0" xfId="0" applyFont="1" applyFill="1"/>
    <xf numFmtId="0" fontId="13" fillId="7" borderId="0" xfId="0" applyFont="1" applyFill="1" applyAlignment="1">
      <alignment horizontal="center"/>
    </xf>
    <xf numFmtId="1" fontId="13" fillId="7" borderId="0" xfId="0" applyNumberFormat="1" applyFont="1" applyFill="1" applyAlignment="1">
      <alignment horizontal="right"/>
    </xf>
    <xf numFmtId="164" fontId="13" fillId="7" borderId="0" xfId="1" applyNumberFormat="1" applyFont="1" applyFill="1" applyAlignment="1">
      <alignment horizontal="right"/>
    </xf>
    <xf numFmtId="0" fontId="11" fillId="6" borderId="0" xfId="0" applyFont="1" applyFill="1" applyAlignment="1">
      <alignment horizontal="right"/>
    </xf>
    <xf numFmtId="9" fontId="4" fillId="5" borderId="0" xfId="2" applyFont="1" applyFill="1" applyAlignment="1">
      <alignment horizontal="center"/>
    </xf>
    <xf numFmtId="9" fontId="4" fillId="0" borderId="0" xfId="2" applyFont="1" applyFill="1" applyAlignment="1">
      <alignment horizontal="center"/>
    </xf>
    <xf numFmtId="1" fontId="4" fillId="4" borderId="0" xfId="0" applyNumberFormat="1" applyFont="1" applyFill="1"/>
    <xf numFmtId="0" fontId="14" fillId="2" borderId="0" xfId="0" applyFont="1" applyFill="1"/>
    <xf numFmtId="1" fontId="14" fillId="2" borderId="0" xfId="0" applyNumberFormat="1" applyFont="1" applyFill="1"/>
    <xf numFmtId="0" fontId="15" fillId="2" borderId="0" xfId="0" applyFont="1" applyFill="1"/>
    <xf numFmtId="164" fontId="14" fillId="2" borderId="0" xfId="0" applyNumberFormat="1" applyFont="1" applyFill="1"/>
    <xf numFmtId="164" fontId="14" fillId="2" borderId="0" xfId="1" applyNumberFormat="1" applyFont="1" applyFill="1"/>
    <xf numFmtId="1" fontId="5" fillId="8" borderId="0" xfId="0" applyNumberFormat="1" applyFont="1" applyFill="1"/>
    <xf numFmtId="164" fontId="5" fillId="8" borderId="0" xfId="1" applyNumberFormat="1" applyFont="1" applyFill="1"/>
    <xf numFmtId="164" fontId="5" fillId="8" borderId="0" xfId="0" applyNumberFormat="1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164" fontId="5" fillId="2" borderId="0" xfId="0" applyNumberFormat="1" applyFont="1" applyFill="1"/>
    <xf numFmtId="164" fontId="4" fillId="2" borderId="0" xfId="0" applyNumberFormat="1" applyFont="1" applyFill="1"/>
    <xf numFmtId="164" fontId="4" fillId="2" borderId="0" xfId="1" applyNumberFormat="1" applyFont="1" applyFill="1"/>
    <xf numFmtId="164" fontId="9" fillId="2" borderId="0" xfId="1" applyNumberFormat="1" applyFont="1" applyFill="1"/>
    <xf numFmtId="43" fontId="4" fillId="2" borderId="0" xfId="0" applyNumberFormat="1" applyFont="1" applyFill="1"/>
    <xf numFmtId="9" fontId="4" fillId="2" borderId="0" xfId="2" applyFont="1" applyFill="1"/>
    <xf numFmtId="9" fontId="4" fillId="2" borderId="0" xfId="0" applyNumberFormat="1" applyFont="1" applyFill="1"/>
    <xf numFmtId="0" fontId="4" fillId="0" borderId="1" xfId="0" applyFont="1" applyBorder="1"/>
    <xf numFmtId="0" fontId="4" fillId="0" borderId="2" xfId="0" applyFont="1" applyBorder="1"/>
    <xf numFmtId="0" fontId="15" fillId="2" borderId="2" xfId="0" applyFont="1" applyFill="1" applyBorder="1"/>
    <xf numFmtId="0" fontId="4" fillId="0" borderId="3" xfId="0" applyFont="1" applyBorder="1"/>
    <xf numFmtId="17" fontId="5" fillId="0" borderId="0" xfId="0" applyNumberFormat="1" applyFont="1" applyAlignment="1">
      <alignment horizontal="center"/>
    </xf>
    <xf numFmtId="166" fontId="4" fillId="0" borderId="0" xfId="1" quotePrefix="1" applyNumberFormat="1" applyFont="1" applyFill="1"/>
    <xf numFmtId="0" fontId="0" fillId="0" borderId="4" xfId="0" applyBorder="1" applyAlignment="1">
      <alignment horizontal="center"/>
    </xf>
    <xf numFmtId="44" fontId="0" fillId="0" borderId="4" xfId="3" applyFont="1" applyBorder="1" applyAlignment="1">
      <alignment horizontal="center"/>
    </xf>
    <xf numFmtId="0" fontId="5" fillId="0" borderId="0" xfId="0" applyFont="1" applyAlignment="1">
      <alignment horizontal="center"/>
    </xf>
    <xf numFmtId="165" fontId="2" fillId="5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0" borderId="4" xfId="0" applyBorder="1" applyAlignment="1">
      <alignment horizontal="center"/>
    </xf>
    <xf numFmtId="9" fontId="2" fillId="9" borderId="4" xfId="2" applyFont="1" applyFill="1" applyBorder="1" applyAlignment="1">
      <alignment horizontal="center"/>
    </xf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7D-4C1B-AD27-10EC549190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7D-4C1B-AD27-10EC549190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7D-4C1B-AD27-10EC549190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77D-4C1B-AD27-10EC549190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77D-4C1B-AD27-10EC5491906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77D-4C1B-AD27-10EC5491906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77D-4C1B-AD27-10EC5491906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47A-48FE-BB7C-32DA706D9655}"/>
              </c:ext>
            </c:extLst>
          </c:dPt>
          <c:dLbls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7A-48FE-BB7C-32DA706D96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BC!$A$15:$A$22</c:f>
              <c:strCache>
                <c:ptCount val="8"/>
                <c:pt idx="0">
                  <c:v>Crea</c:v>
                </c:pt>
                <c:pt idx="1">
                  <c:v>Vision Flex</c:v>
                </c:pt>
                <c:pt idx="2">
                  <c:v>Multitrust</c:v>
                </c:pt>
                <c:pt idx="3">
                  <c:v>Capital Seguro</c:v>
                </c:pt>
                <c:pt idx="4">
                  <c:v>Capital Plus</c:v>
                </c:pt>
                <c:pt idx="5">
                  <c:v>Prosperity</c:v>
                </c:pt>
                <c:pt idx="6">
                  <c:v>Global Trust</c:v>
                </c:pt>
                <c:pt idx="7">
                  <c:v>Tesorerías</c:v>
                </c:pt>
              </c:strCache>
            </c:strRef>
          </c:cat>
          <c:val>
            <c:numRef>
              <c:f>BC!$O$15:$O$22</c:f>
              <c:numCache>
                <c:formatCode>General</c:formatCode>
                <c:ptCount val="8"/>
                <c:pt idx="0">
                  <c:v>169.16000000000003</c:v>
                </c:pt>
                <c:pt idx="1">
                  <c:v>42.899999999999991</c:v>
                </c:pt>
                <c:pt idx="2">
                  <c:v>22.340000000000003</c:v>
                </c:pt>
                <c:pt idx="3">
                  <c:v>26.73</c:v>
                </c:pt>
                <c:pt idx="4">
                  <c:v>51.46</c:v>
                </c:pt>
                <c:pt idx="5">
                  <c:v>13.560000000000002</c:v>
                </c:pt>
                <c:pt idx="6">
                  <c:v>41.850000000000009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7A-48FE-BB7C-32DA706D9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B3-46DE-B74B-34C792A141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B3-46DE-B74B-34C792A141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B3-46DE-B74B-34C792A141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FB3-46DE-B74B-34C792A1416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FB3-46DE-B74B-34C792A1416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FB3-46DE-B74B-34C792A1416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FB3-46DE-B74B-34C792A1416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FB3-46DE-B74B-34C792A1416A}"/>
              </c:ext>
            </c:extLst>
          </c:dPt>
          <c:dLbls>
            <c:numFmt formatCode="#,##0.00,,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BC!$A$35:$A$42</c:f>
              <c:strCache>
                <c:ptCount val="8"/>
                <c:pt idx="0">
                  <c:v>Crea</c:v>
                </c:pt>
                <c:pt idx="1">
                  <c:v>Vision Flex</c:v>
                </c:pt>
                <c:pt idx="2">
                  <c:v>Multitrust</c:v>
                </c:pt>
                <c:pt idx="3">
                  <c:v>Capital Seguro</c:v>
                </c:pt>
                <c:pt idx="4">
                  <c:v>Capital Plus</c:v>
                </c:pt>
                <c:pt idx="5">
                  <c:v>Prosperity</c:v>
                </c:pt>
                <c:pt idx="6">
                  <c:v>Global Trust</c:v>
                </c:pt>
                <c:pt idx="7">
                  <c:v>Tesorerías</c:v>
                </c:pt>
              </c:strCache>
            </c:strRef>
          </c:cat>
          <c:val>
            <c:numRef>
              <c:f>BC!$O$35:$O$42</c:f>
              <c:numCache>
                <c:formatCode>_-* #,##0_-;\-* #,##0_-;_-* "-"??_-;_-@_-</c:formatCode>
                <c:ptCount val="8"/>
                <c:pt idx="0">
                  <c:v>6089760</c:v>
                </c:pt>
                <c:pt idx="1">
                  <c:v>1287000</c:v>
                </c:pt>
                <c:pt idx="2">
                  <c:v>111700</c:v>
                </c:pt>
                <c:pt idx="3">
                  <c:v>668250</c:v>
                </c:pt>
                <c:pt idx="4">
                  <c:v>4631400</c:v>
                </c:pt>
                <c:pt idx="5">
                  <c:v>2712000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FB3-46DE-B74B-34C792A14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FF2-4574-9555-97CEBC95045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FF2-4574-9555-97CEBC95045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FF2-4574-9555-97CEBC95045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FF2-4574-9555-97CEBC95045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FF2-4574-9555-97CEBC95045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FF2-4574-9555-97CEBC95045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FF2-4574-9555-97CEBC95045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FF2-4574-9555-97CEBC950457}"/>
              </c:ext>
            </c:extLst>
          </c:dPt>
          <c:dLbls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F2-4574-9555-97CEBC9504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BC!$A$15:$A$22</c:f>
              <c:strCache>
                <c:ptCount val="8"/>
                <c:pt idx="0">
                  <c:v>Crea</c:v>
                </c:pt>
                <c:pt idx="1">
                  <c:v>Vision Flex</c:v>
                </c:pt>
                <c:pt idx="2">
                  <c:v>Multitrust</c:v>
                </c:pt>
                <c:pt idx="3">
                  <c:v>Capital Seguro</c:v>
                </c:pt>
                <c:pt idx="4">
                  <c:v>Capital Plus</c:v>
                </c:pt>
                <c:pt idx="5">
                  <c:v>Prosperity</c:v>
                </c:pt>
                <c:pt idx="6">
                  <c:v>Global Trust</c:v>
                </c:pt>
                <c:pt idx="7">
                  <c:v>Tesorerías</c:v>
                </c:pt>
              </c:strCache>
            </c:strRef>
          </c:cat>
          <c:val>
            <c:numRef>
              <c:f>BC!$O$15:$O$22</c:f>
              <c:numCache>
                <c:formatCode>General</c:formatCode>
                <c:ptCount val="8"/>
                <c:pt idx="0">
                  <c:v>169.16000000000003</c:v>
                </c:pt>
                <c:pt idx="1">
                  <c:v>42.899999999999991</c:v>
                </c:pt>
                <c:pt idx="2">
                  <c:v>22.340000000000003</c:v>
                </c:pt>
                <c:pt idx="3">
                  <c:v>26.73</c:v>
                </c:pt>
                <c:pt idx="4">
                  <c:v>51.46</c:v>
                </c:pt>
                <c:pt idx="5">
                  <c:v>13.560000000000002</c:v>
                </c:pt>
                <c:pt idx="6">
                  <c:v>41.850000000000009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FF2-4574-9555-97CEBC950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33177188896443"/>
          <c:y val="0.82291557305336838"/>
          <c:w val="0.69733623722566596"/>
          <c:h val="0.149306649168853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426720</xdr:colOff>
      <xdr:row>5</xdr:row>
      <xdr:rowOff>5715</xdr:rowOff>
    </xdr:from>
    <xdr:to>
      <xdr:col>63</xdr:col>
      <xdr:colOff>238125</xdr:colOff>
      <xdr:row>23</xdr:row>
      <xdr:rowOff>5715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AA27A6-7B88-4872-A287-973796ECFF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56</xdr:col>
      <xdr:colOff>0</xdr:colOff>
      <xdr:row>25</xdr:row>
      <xdr:rowOff>0</xdr:rowOff>
    </xdr:from>
    <xdr:to>
      <xdr:col>63</xdr:col>
      <xdr:colOff>405765</xdr:colOff>
      <xdr:row>43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B0BEFE5-66CD-4BE8-A419-9A61E0176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65</xdr:col>
      <xdr:colOff>0</xdr:colOff>
      <xdr:row>5</xdr:row>
      <xdr:rowOff>0</xdr:rowOff>
    </xdr:from>
    <xdr:to>
      <xdr:col>74</xdr:col>
      <xdr:colOff>358140</xdr:colOff>
      <xdr:row>23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298D24A-7A5E-4141-8A09-F1855D473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R33"/>
  <sheetViews>
    <sheetView workbookViewId="0"/>
  </sheetViews>
  <sheetFormatPr baseColWidth="10" defaultColWidth="8.88671875" defaultRowHeight="12" x14ac:dyDescent="0.25"/>
  <cols>
    <col min="1" max="1" width="31" style="5" customWidth="1"/>
    <col min="2" max="17" width="9.33203125" style="5" customWidth="1"/>
    <col min="18" max="18" width="8.88671875" style="11"/>
    <col min="19" max="16384" width="8.88671875" style="5"/>
  </cols>
  <sheetData>
    <row r="1" spans="1:18" x14ac:dyDescent="0.25">
      <c r="B1" s="7" t="s">
        <v>4</v>
      </c>
      <c r="C1" s="7" t="s">
        <v>5</v>
      </c>
      <c r="D1" s="7" t="s">
        <v>6</v>
      </c>
      <c r="E1" s="7" t="s">
        <v>7</v>
      </c>
      <c r="F1" s="7" t="s">
        <v>8</v>
      </c>
      <c r="G1" s="7" t="s">
        <v>9</v>
      </c>
      <c r="H1" s="7" t="s">
        <v>10</v>
      </c>
      <c r="I1" s="7" t="s">
        <v>11</v>
      </c>
      <c r="J1" s="7" t="s">
        <v>12</v>
      </c>
      <c r="K1" s="7" t="s">
        <v>13</v>
      </c>
      <c r="L1" s="7" t="s">
        <v>14</v>
      </c>
      <c r="M1" s="7" t="s">
        <v>15</v>
      </c>
      <c r="N1" s="7" t="s">
        <v>143</v>
      </c>
      <c r="O1" s="7" t="s">
        <v>144</v>
      </c>
      <c r="P1" s="7" t="s">
        <v>145</v>
      </c>
      <c r="Q1" s="7" t="s">
        <v>146</v>
      </c>
      <c r="R1" s="7" t="s">
        <v>182</v>
      </c>
    </row>
    <row r="2" spans="1:18" x14ac:dyDescent="0.25">
      <c r="A2" s="58" t="s">
        <v>151</v>
      </c>
      <c r="B2" s="59">
        <f>B3+B4</f>
        <v>174134.85980000001</v>
      </c>
      <c r="C2" s="59">
        <f t="shared" ref="C2:Q2" si="0">C3+C4</f>
        <v>200317.35980000001</v>
      </c>
      <c r="D2" s="59">
        <f t="shared" si="0"/>
        <v>278854.78819999995</v>
      </c>
      <c r="E2" s="59">
        <f t="shared" si="0"/>
        <v>396645.58799999999</v>
      </c>
      <c r="F2" s="59">
        <f t="shared" si="0"/>
        <v>469265.33360000001</v>
      </c>
      <c r="G2" s="59">
        <f t="shared" si="0"/>
        <v>441582.83360000001</v>
      </c>
      <c r="H2" s="59">
        <f t="shared" si="0"/>
        <v>443082.83360000001</v>
      </c>
      <c r="I2" s="59">
        <f t="shared" si="0"/>
        <v>468515.33360000001</v>
      </c>
      <c r="J2" s="59">
        <f t="shared" si="0"/>
        <v>463515.33360000007</v>
      </c>
      <c r="K2" s="59">
        <f t="shared" si="0"/>
        <v>464802.83360000001</v>
      </c>
      <c r="L2" s="59">
        <f t="shared" si="0"/>
        <v>490447.83360000007</v>
      </c>
      <c r="M2" s="59">
        <f t="shared" si="0"/>
        <v>468515.33360000001</v>
      </c>
      <c r="N2" s="59">
        <f t="shared" si="0"/>
        <v>4759680.2645999994</v>
      </c>
      <c r="O2" s="59">
        <f t="shared" si="0"/>
        <v>5738145.8232000005</v>
      </c>
      <c r="P2" s="59">
        <f t="shared" si="0"/>
        <v>8530837.1527999993</v>
      </c>
      <c r="Q2" s="59">
        <f t="shared" si="0"/>
        <v>11766318.836000003</v>
      </c>
      <c r="R2" s="65">
        <f>N2/$N$2</f>
        <v>1</v>
      </c>
    </row>
    <row r="3" spans="1:18" x14ac:dyDescent="0.25">
      <c r="A3" s="5" t="s">
        <v>179</v>
      </c>
      <c r="B3" s="2">
        <f>BC!C104</f>
        <v>134134.85980000001</v>
      </c>
      <c r="C3" s="2">
        <f>BC!D104</f>
        <v>160317.35980000001</v>
      </c>
      <c r="D3" s="2">
        <f>BC!E104</f>
        <v>238854.78819999998</v>
      </c>
      <c r="E3" s="2">
        <f>BC!F104</f>
        <v>356645.58799999999</v>
      </c>
      <c r="F3" s="2">
        <f>BC!G104</f>
        <v>429265.33360000001</v>
      </c>
      <c r="G3" s="2">
        <f>BC!H104</f>
        <v>401582.83360000001</v>
      </c>
      <c r="H3" s="2">
        <f>BC!I104</f>
        <v>403082.83360000001</v>
      </c>
      <c r="I3" s="2">
        <f>BC!J104</f>
        <v>428515.33360000001</v>
      </c>
      <c r="J3" s="2">
        <f>BC!K104</f>
        <v>423515.33360000007</v>
      </c>
      <c r="K3" s="2">
        <f>BC!L104</f>
        <v>424802.83360000001</v>
      </c>
      <c r="L3" s="2">
        <f>BC!M104</f>
        <v>450447.83360000007</v>
      </c>
      <c r="M3" s="2">
        <f>BC!N104</f>
        <v>428515.33360000001</v>
      </c>
      <c r="N3" s="2">
        <f>BC!O104</f>
        <v>4279680.2645999994</v>
      </c>
      <c r="O3" s="2">
        <f>BC!AZ104</f>
        <v>5498145.8232000005</v>
      </c>
      <c r="P3" s="2">
        <f>BC!BA104</f>
        <v>8530837.1527999993</v>
      </c>
      <c r="Q3" s="2">
        <f>BC!BB104</f>
        <v>11766318.836000003</v>
      </c>
      <c r="R3" s="66">
        <f t="shared" ref="R3:R23" si="1">N3/$N$2</f>
        <v>0.89915288983380082</v>
      </c>
    </row>
    <row r="4" spans="1:18" x14ac:dyDescent="0.25">
      <c r="A4" s="5" t="s">
        <v>180</v>
      </c>
      <c r="B4" s="2">
        <v>40000</v>
      </c>
      <c r="C4" s="2">
        <f>B4</f>
        <v>40000</v>
      </c>
      <c r="D4" s="2">
        <f t="shared" ref="D4:M4" si="2">C4</f>
        <v>40000</v>
      </c>
      <c r="E4" s="2">
        <f t="shared" si="2"/>
        <v>40000</v>
      </c>
      <c r="F4" s="2">
        <f t="shared" si="2"/>
        <v>40000</v>
      </c>
      <c r="G4" s="2">
        <f t="shared" si="2"/>
        <v>40000</v>
      </c>
      <c r="H4" s="2">
        <f t="shared" si="2"/>
        <v>40000</v>
      </c>
      <c r="I4" s="2">
        <f t="shared" si="2"/>
        <v>40000</v>
      </c>
      <c r="J4" s="2">
        <f t="shared" si="2"/>
        <v>40000</v>
      </c>
      <c r="K4" s="2">
        <f t="shared" si="2"/>
        <v>40000</v>
      </c>
      <c r="L4" s="2">
        <f t="shared" si="2"/>
        <v>40000</v>
      </c>
      <c r="M4" s="2">
        <f t="shared" si="2"/>
        <v>40000</v>
      </c>
      <c r="N4" s="2">
        <f>SUM(B4:M4)</f>
        <v>480000</v>
      </c>
      <c r="O4" s="2">
        <f>N4/2</f>
        <v>240000</v>
      </c>
      <c r="P4" s="2">
        <v>0</v>
      </c>
      <c r="Q4" s="2">
        <v>0</v>
      </c>
      <c r="R4" s="66">
        <f t="shared" si="1"/>
        <v>0.10084711016619914</v>
      </c>
    </row>
    <row r="5" spans="1:18" x14ac:dyDescent="0.25">
      <c r="A5" s="58" t="s">
        <v>152</v>
      </c>
      <c r="B5" s="59">
        <f>B6+B7</f>
        <v>76246.41320000001</v>
      </c>
      <c r="C5" s="59">
        <f t="shared" ref="C5:Q5" si="3">C6+C7</f>
        <v>76246.41320000001</v>
      </c>
      <c r="D5" s="59">
        <f t="shared" si="3"/>
        <v>128743.3388</v>
      </c>
      <c r="E5" s="59">
        <f t="shared" si="3"/>
        <v>216088.152</v>
      </c>
      <c r="F5" s="59">
        <f t="shared" si="3"/>
        <v>269086.10239999997</v>
      </c>
      <c r="G5" s="59">
        <f t="shared" si="3"/>
        <v>254461.1024</v>
      </c>
      <c r="H5" s="59">
        <f t="shared" si="3"/>
        <v>251586.1024</v>
      </c>
      <c r="I5" s="59">
        <f t="shared" si="3"/>
        <v>269086.10239999997</v>
      </c>
      <c r="J5" s="59">
        <f t="shared" si="3"/>
        <v>254461.1024</v>
      </c>
      <c r="K5" s="59">
        <f t="shared" si="3"/>
        <v>251586.1024</v>
      </c>
      <c r="L5" s="59">
        <f t="shared" si="3"/>
        <v>269086.10239999997</v>
      </c>
      <c r="M5" s="59">
        <f t="shared" si="3"/>
        <v>254461.1024</v>
      </c>
      <c r="N5" s="59">
        <f t="shared" si="3"/>
        <v>2571138.1364000007</v>
      </c>
      <c r="O5" s="59">
        <f t="shared" si="3"/>
        <v>3451240.6288000001</v>
      </c>
      <c r="P5" s="59">
        <f t="shared" si="3"/>
        <v>5818028.7552000005</v>
      </c>
      <c r="Q5" s="59">
        <f t="shared" si="3"/>
        <v>8347803.6840000022</v>
      </c>
      <c r="R5" s="65">
        <f t="shared" si="1"/>
        <v>0.54019135602926416</v>
      </c>
    </row>
    <row r="6" spans="1:18" x14ac:dyDescent="0.25">
      <c r="A6" s="5" t="s">
        <v>153</v>
      </c>
      <c r="B6" s="2">
        <f>15000</f>
        <v>15000</v>
      </c>
      <c r="C6" s="2">
        <f>15000</f>
        <v>15000</v>
      </c>
      <c r="D6" s="2">
        <f>15000</f>
        <v>15000</v>
      </c>
      <c r="E6" s="2">
        <f>15000</f>
        <v>15000</v>
      </c>
      <c r="F6" s="2">
        <f>15000</f>
        <v>15000</v>
      </c>
      <c r="G6" s="2">
        <f>15000</f>
        <v>15000</v>
      </c>
      <c r="H6" s="2">
        <f>15000</f>
        <v>15000</v>
      </c>
      <c r="I6" s="2">
        <f>15000</f>
        <v>15000</v>
      </c>
      <c r="J6" s="2">
        <f>15000</f>
        <v>15000</v>
      </c>
      <c r="K6" s="2">
        <f>15000</f>
        <v>15000</v>
      </c>
      <c r="L6" s="2">
        <f>15000</f>
        <v>15000</v>
      </c>
      <c r="M6" s="2">
        <f>15000</f>
        <v>15000</v>
      </c>
      <c r="N6" s="2">
        <f>SUM(B6:M6)</f>
        <v>180000</v>
      </c>
      <c r="O6" s="2">
        <f>N6*(1+$E$25)</f>
        <v>189000</v>
      </c>
      <c r="P6" s="2">
        <f>O6*(1+$E$25)</f>
        <v>198450</v>
      </c>
      <c r="Q6" s="2">
        <f>P6*(1+$E$25)</f>
        <v>208372.5</v>
      </c>
      <c r="R6" s="66">
        <f t="shared" si="1"/>
        <v>3.781766631232468E-2</v>
      </c>
    </row>
    <row r="7" spans="1:18" x14ac:dyDescent="0.25">
      <c r="A7" s="5" t="s">
        <v>181</v>
      </c>
      <c r="B7" s="2">
        <f>BC!C115+BC!C116</f>
        <v>61246.413200000003</v>
      </c>
      <c r="C7" s="2">
        <f>BC!D115+BC!D116</f>
        <v>61246.413200000003</v>
      </c>
      <c r="D7" s="2">
        <f>BC!E115+BC!E116</f>
        <v>113743.3388</v>
      </c>
      <c r="E7" s="2">
        <f>BC!F115+BC!F116</f>
        <v>201088.152</v>
      </c>
      <c r="F7" s="2">
        <f>BC!G115+BC!G116</f>
        <v>254086.1024</v>
      </c>
      <c r="G7" s="2">
        <f>BC!H115+BC!H116</f>
        <v>239461.1024</v>
      </c>
      <c r="H7" s="2">
        <f>BC!I115+BC!I116</f>
        <v>236586.1024</v>
      </c>
      <c r="I7" s="2">
        <f>BC!J115+BC!J116</f>
        <v>254086.1024</v>
      </c>
      <c r="J7" s="2">
        <f>BC!K115+BC!K116</f>
        <v>239461.1024</v>
      </c>
      <c r="K7" s="2">
        <f>BC!L115+BC!L116</f>
        <v>236586.1024</v>
      </c>
      <c r="L7" s="2">
        <f>BC!M115+BC!M116</f>
        <v>254086.1024</v>
      </c>
      <c r="M7" s="2">
        <f>BC!N115+BC!N116</f>
        <v>239461.1024</v>
      </c>
      <c r="N7" s="2">
        <f>BC!O115+BC!O116</f>
        <v>2391138.1364000007</v>
      </c>
      <c r="O7" s="2">
        <f>BC!AZ115+BC!AZ116</f>
        <v>3262240.6288000001</v>
      </c>
      <c r="P7" s="2">
        <f>BC!BA115+BC!BA116</f>
        <v>5619578.7552000005</v>
      </c>
      <c r="Q7" s="2">
        <f>BC!BB115+BC!BB116</f>
        <v>8139431.1840000022</v>
      </c>
      <c r="R7" s="66">
        <f t="shared" si="1"/>
        <v>0.50237368971693952</v>
      </c>
    </row>
    <row r="8" spans="1:18" x14ac:dyDescent="0.25">
      <c r="A8" s="58" t="s">
        <v>154</v>
      </c>
      <c r="B8" s="59">
        <f>B2-B5</f>
        <v>97888.446599999996</v>
      </c>
      <c r="C8" s="59">
        <f t="shared" ref="C8:Q8" si="4">C2-C5</f>
        <v>124070.9466</v>
      </c>
      <c r="D8" s="59">
        <f t="shared" si="4"/>
        <v>150111.44939999995</v>
      </c>
      <c r="E8" s="59">
        <f t="shared" si="4"/>
        <v>180557.43599999999</v>
      </c>
      <c r="F8" s="59">
        <f t="shared" si="4"/>
        <v>200179.23120000004</v>
      </c>
      <c r="G8" s="59">
        <f t="shared" si="4"/>
        <v>187121.73120000001</v>
      </c>
      <c r="H8" s="59">
        <f t="shared" si="4"/>
        <v>191496.73120000001</v>
      </c>
      <c r="I8" s="59">
        <f t="shared" si="4"/>
        <v>199429.23120000004</v>
      </c>
      <c r="J8" s="59">
        <f t="shared" si="4"/>
        <v>209054.23120000007</v>
      </c>
      <c r="K8" s="59">
        <f t="shared" si="4"/>
        <v>213216.73120000001</v>
      </c>
      <c r="L8" s="59">
        <f t="shared" si="4"/>
        <v>221361.7312000001</v>
      </c>
      <c r="M8" s="59">
        <f t="shared" si="4"/>
        <v>214054.23120000001</v>
      </c>
      <c r="N8" s="59">
        <f t="shared" si="4"/>
        <v>2188542.1281999988</v>
      </c>
      <c r="O8" s="59">
        <f t="shared" si="4"/>
        <v>2286905.1944000004</v>
      </c>
      <c r="P8" s="59">
        <f t="shared" si="4"/>
        <v>2712808.3975999989</v>
      </c>
      <c r="Q8" s="59">
        <f t="shared" si="4"/>
        <v>3418515.1520000007</v>
      </c>
      <c r="R8" s="65">
        <f t="shared" si="1"/>
        <v>0.45980864397073579</v>
      </c>
    </row>
    <row r="9" spans="1:18" x14ac:dyDescent="0.25">
      <c r="A9" s="5" t="s">
        <v>155</v>
      </c>
      <c r="B9" s="2">
        <f>B27+B28</f>
        <v>45800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>
        <f>SUM(B9:M9)</f>
        <v>45800</v>
      </c>
      <c r="O9" s="2">
        <f>M9*12*(1+$E$25)</f>
        <v>0</v>
      </c>
      <c r="P9" s="2">
        <f t="shared" ref="P9:Q15" si="5">O9*(1+$E$25)</f>
        <v>0</v>
      </c>
      <c r="Q9" s="2">
        <f t="shared" si="5"/>
        <v>0</v>
      </c>
      <c r="R9" s="66">
        <f t="shared" si="1"/>
        <v>9.6224950950248335E-3</v>
      </c>
    </row>
    <row r="10" spans="1:18" x14ac:dyDescent="0.25">
      <c r="A10" s="5" t="s">
        <v>183</v>
      </c>
      <c r="B10" s="2">
        <v>15000</v>
      </c>
      <c r="C10" s="2">
        <v>15000</v>
      </c>
      <c r="D10" s="2">
        <v>15000</v>
      </c>
      <c r="E10" s="2">
        <v>15000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f t="shared" ref="N10:N12" si="6">SUM(B10:M10)</f>
        <v>60000</v>
      </c>
      <c r="O10" s="2">
        <f>15000*(1+$E$25)</f>
        <v>15750</v>
      </c>
      <c r="P10" s="2">
        <f t="shared" si="5"/>
        <v>16537.5</v>
      </c>
      <c r="Q10" s="2">
        <f t="shared" si="5"/>
        <v>17364.375</v>
      </c>
      <c r="R10" s="66">
        <f t="shared" si="1"/>
        <v>1.2605888770774893E-2</v>
      </c>
    </row>
    <row r="11" spans="1:18" x14ac:dyDescent="0.25">
      <c r="A11" s="5" t="s">
        <v>176</v>
      </c>
      <c r="B11" s="2">
        <v>1000</v>
      </c>
      <c r="C11" s="2">
        <f>B11</f>
        <v>1000</v>
      </c>
      <c r="D11" s="2">
        <f t="shared" ref="D11:M11" si="7">C11</f>
        <v>1000</v>
      </c>
      <c r="E11" s="2">
        <f t="shared" si="7"/>
        <v>1000</v>
      </c>
      <c r="F11" s="2">
        <f t="shared" si="7"/>
        <v>1000</v>
      </c>
      <c r="G11" s="2">
        <f t="shared" si="7"/>
        <v>1000</v>
      </c>
      <c r="H11" s="2">
        <f t="shared" si="7"/>
        <v>1000</v>
      </c>
      <c r="I11" s="2">
        <f t="shared" si="7"/>
        <v>1000</v>
      </c>
      <c r="J11" s="2">
        <f t="shared" si="7"/>
        <v>1000</v>
      </c>
      <c r="K11" s="2">
        <f t="shared" si="7"/>
        <v>1000</v>
      </c>
      <c r="L11" s="2">
        <f t="shared" si="7"/>
        <v>1000</v>
      </c>
      <c r="M11" s="2">
        <f t="shared" si="7"/>
        <v>1000</v>
      </c>
      <c r="N11" s="2">
        <f t="shared" si="6"/>
        <v>12000</v>
      </c>
      <c r="O11" s="2">
        <f>M11*12*(1+$E$25)</f>
        <v>12600</v>
      </c>
      <c r="P11" s="2">
        <f t="shared" si="5"/>
        <v>13230</v>
      </c>
      <c r="Q11" s="2">
        <f t="shared" si="5"/>
        <v>13891.5</v>
      </c>
      <c r="R11" s="66">
        <f t="shared" si="1"/>
        <v>2.5211777541549784E-3</v>
      </c>
    </row>
    <row r="12" spans="1:18" x14ac:dyDescent="0.25">
      <c r="A12" s="5" t="s">
        <v>175</v>
      </c>
      <c r="B12" s="2">
        <v>10000</v>
      </c>
      <c r="C12" s="2">
        <v>10000</v>
      </c>
      <c r="D12" s="2">
        <v>10000</v>
      </c>
      <c r="E12" s="2">
        <f>D12</f>
        <v>10000</v>
      </c>
      <c r="F12" s="2">
        <f t="shared" ref="F12:M13" si="8">E12</f>
        <v>10000</v>
      </c>
      <c r="G12" s="2">
        <f t="shared" si="8"/>
        <v>10000</v>
      </c>
      <c r="H12" s="2">
        <f t="shared" si="8"/>
        <v>10000</v>
      </c>
      <c r="I12" s="2">
        <f t="shared" si="8"/>
        <v>10000</v>
      </c>
      <c r="J12" s="2">
        <f t="shared" si="8"/>
        <v>10000</v>
      </c>
      <c r="K12" s="2">
        <f t="shared" si="8"/>
        <v>10000</v>
      </c>
      <c r="L12" s="2">
        <f t="shared" si="8"/>
        <v>10000</v>
      </c>
      <c r="M12" s="2">
        <f t="shared" si="8"/>
        <v>10000</v>
      </c>
      <c r="N12" s="2">
        <f t="shared" si="6"/>
        <v>120000</v>
      </c>
      <c r="O12" s="2">
        <f>M12*12*(1+$E$25)</f>
        <v>126000</v>
      </c>
      <c r="P12" s="2">
        <f t="shared" si="5"/>
        <v>132300</v>
      </c>
      <c r="Q12" s="2">
        <f t="shared" si="5"/>
        <v>138915</v>
      </c>
      <c r="R12" s="66">
        <f t="shared" si="1"/>
        <v>2.5211777541549785E-2</v>
      </c>
    </row>
    <row r="13" spans="1:18" x14ac:dyDescent="0.25">
      <c r="A13" s="5" t="s">
        <v>177</v>
      </c>
      <c r="B13" s="2">
        <v>5000</v>
      </c>
      <c r="C13" s="2">
        <v>0</v>
      </c>
      <c r="D13" s="2">
        <f>C13</f>
        <v>0</v>
      </c>
      <c r="E13" s="2">
        <f t="shared" ref="E13" si="9">D13</f>
        <v>0</v>
      </c>
      <c r="F13" s="2">
        <f t="shared" si="8"/>
        <v>0</v>
      </c>
      <c r="G13" s="2">
        <f t="shared" si="8"/>
        <v>0</v>
      </c>
      <c r="H13" s="2">
        <f t="shared" si="8"/>
        <v>0</v>
      </c>
      <c r="I13" s="2">
        <f t="shared" si="8"/>
        <v>0</v>
      </c>
      <c r="J13" s="2">
        <f t="shared" si="8"/>
        <v>0</v>
      </c>
      <c r="K13" s="2">
        <f t="shared" si="8"/>
        <v>0</v>
      </c>
      <c r="L13" s="2">
        <f t="shared" si="8"/>
        <v>0</v>
      </c>
      <c r="M13" s="2">
        <f t="shared" si="8"/>
        <v>0</v>
      </c>
      <c r="N13" s="2">
        <f>SUM(B13:M13)</f>
        <v>5000</v>
      </c>
      <c r="O13" s="2">
        <f>N13*(1+$E$25)</f>
        <v>5250</v>
      </c>
      <c r="P13" s="2">
        <f t="shared" si="5"/>
        <v>5512.5</v>
      </c>
      <c r="Q13" s="2">
        <f t="shared" si="5"/>
        <v>5788.125</v>
      </c>
      <c r="R13" s="66">
        <f t="shared" si="1"/>
        <v>1.0504907308979076E-3</v>
      </c>
    </row>
    <row r="14" spans="1:18" x14ac:dyDescent="0.25">
      <c r="A14" s="5" t="s">
        <v>157</v>
      </c>
      <c r="B14" s="2">
        <f>B30</f>
        <v>5000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f>SUM(B14:M14)</f>
        <v>5000</v>
      </c>
      <c r="O14" s="2">
        <f>M14*12*(1+$E$25)</f>
        <v>0</v>
      </c>
      <c r="P14" s="2">
        <f t="shared" si="5"/>
        <v>0</v>
      </c>
      <c r="Q14" s="2">
        <f t="shared" si="5"/>
        <v>0</v>
      </c>
      <c r="R14" s="66">
        <f t="shared" si="1"/>
        <v>1.0504907308979076E-3</v>
      </c>
    </row>
    <row r="15" spans="1:18" x14ac:dyDescent="0.25">
      <c r="A15" s="5" t="s">
        <v>156</v>
      </c>
      <c r="B15" s="2">
        <v>0</v>
      </c>
      <c r="C15" s="2">
        <f>B15</f>
        <v>0</v>
      </c>
      <c r="D15" s="2">
        <f>C15</f>
        <v>0</v>
      </c>
      <c r="E15" s="2">
        <f t="shared" ref="E15:M15" si="10">D15</f>
        <v>0</v>
      </c>
      <c r="F15" s="2">
        <f t="shared" si="10"/>
        <v>0</v>
      </c>
      <c r="G15" s="2">
        <f t="shared" si="10"/>
        <v>0</v>
      </c>
      <c r="H15" s="2">
        <f t="shared" si="10"/>
        <v>0</v>
      </c>
      <c r="I15" s="2">
        <f t="shared" si="10"/>
        <v>0</v>
      </c>
      <c r="J15" s="2">
        <f t="shared" si="10"/>
        <v>0</v>
      </c>
      <c r="K15" s="2">
        <f t="shared" si="10"/>
        <v>0</v>
      </c>
      <c r="L15" s="2">
        <f t="shared" si="10"/>
        <v>0</v>
      </c>
      <c r="M15" s="2">
        <f t="shared" si="10"/>
        <v>0</v>
      </c>
      <c r="N15" s="2">
        <f>SUM(B15:M15)</f>
        <v>0</v>
      </c>
      <c r="O15" s="2">
        <f>M15*12*(1+$E$25)</f>
        <v>0</v>
      </c>
      <c r="P15" s="2">
        <f t="shared" si="5"/>
        <v>0</v>
      </c>
      <c r="Q15" s="2">
        <f t="shared" si="5"/>
        <v>0</v>
      </c>
      <c r="R15" s="66">
        <f t="shared" si="1"/>
        <v>0</v>
      </c>
    </row>
    <row r="16" spans="1:18" x14ac:dyDescent="0.25">
      <c r="A16" s="58" t="s">
        <v>158</v>
      </c>
      <c r="B16" s="59">
        <f>SUM(B9:B15)</f>
        <v>81800</v>
      </c>
      <c r="C16" s="59">
        <f t="shared" ref="C16:Q16" si="11">SUM(C9:C15)</f>
        <v>26000</v>
      </c>
      <c r="D16" s="59">
        <f t="shared" si="11"/>
        <v>26000</v>
      </c>
      <c r="E16" s="59">
        <f t="shared" si="11"/>
        <v>26000</v>
      </c>
      <c r="F16" s="59">
        <f t="shared" si="11"/>
        <v>11000</v>
      </c>
      <c r="G16" s="59">
        <f t="shared" si="11"/>
        <v>11000</v>
      </c>
      <c r="H16" s="59">
        <f t="shared" si="11"/>
        <v>11000</v>
      </c>
      <c r="I16" s="59">
        <f t="shared" si="11"/>
        <v>11000</v>
      </c>
      <c r="J16" s="59">
        <f t="shared" si="11"/>
        <v>11000</v>
      </c>
      <c r="K16" s="59">
        <f t="shared" si="11"/>
        <v>11000</v>
      </c>
      <c r="L16" s="59">
        <f t="shared" si="11"/>
        <v>11000</v>
      </c>
      <c r="M16" s="59">
        <f t="shared" si="11"/>
        <v>11000</v>
      </c>
      <c r="N16" s="59">
        <f t="shared" si="11"/>
        <v>247800</v>
      </c>
      <c r="O16" s="59">
        <f t="shared" si="11"/>
        <v>159600</v>
      </c>
      <c r="P16" s="59">
        <f t="shared" si="11"/>
        <v>167580</v>
      </c>
      <c r="Q16" s="59">
        <f t="shared" si="11"/>
        <v>175959</v>
      </c>
      <c r="R16" s="65">
        <f t="shared" si="1"/>
        <v>5.2062320623300302E-2</v>
      </c>
    </row>
    <row r="17" spans="1:18" x14ac:dyDescent="0.25">
      <c r="A17" s="58" t="s">
        <v>178</v>
      </c>
      <c r="B17" s="59">
        <f t="shared" ref="B17:Q17" si="12">B8-B16</f>
        <v>16088.446599999996</v>
      </c>
      <c r="C17" s="59">
        <f t="shared" si="12"/>
        <v>98070.946599999996</v>
      </c>
      <c r="D17" s="59">
        <f t="shared" si="12"/>
        <v>124111.44939999995</v>
      </c>
      <c r="E17" s="59">
        <f t="shared" si="12"/>
        <v>154557.43599999999</v>
      </c>
      <c r="F17" s="59">
        <f t="shared" si="12"/>
        <v>189179.23120000004</v>
      </c>
      <c r="G17" s="59">
        <f t="shared" si="12"/>
        <v>176121.73120000001</v>
      </c>
      <c r="H17" s="59">
        <f t="shared" si="12"/>
        <v>180496.73120000001</v>
      </c>
      <c r="I17" s="59">
        <f t="shared" si="12"/>
        <v>188429.23120000004</v>
      </c>
      <c r="J17" s="59">
        <f t="shared" si="12"/>
        <v>198054.23120000007</v>
      </c>
      <c r="K17" s="59">
        <f t="shared" si="12"/>
        <v>202216.73120000001</v>
      </c>
      <c r="L17" s="59">
        <f t="shared" si="12"/>
        <v>210361.7312000001</v>
      </c>
      <c r="M17" s="59">
        <f t="shared" si="12"/>
        <v>203054.23120000001</v>
      </c>
      <c r="N17" s="59">
        <f t="shared" si="12"/>
        <v>1940742.1281999988</v>
      </c>
      <c r="O17" s="59">
        <f t="shared" si="12"/>
        <v>2127305.1944000004</v>
      </c>
      <c r="P17" s="59">
        <f t="shared" si="12"/>
        <v>2545228.3975999989</v>
      </c>
      <c r="Q17" s="59">
        <f t="shared" si="12"/>
        <v>3242556.1520000007</v>
      </c>
      <c r="R17" s="65">
        <f t="shared" si="1"/>
        <v>0.40774632334743549</v>
      </c>
    </row>
    <row r="18" spans="1:18" x14ac:dyDescent="0.25">
      <c r="A18" s="5" t="s">
        <v>159</v>
      </c>
      <c r="B18" s="2">
        <f t="shared" ref="B18:Q18" si="13">$B$29/36</f>
        <v>416.66666666666669</v>
      </c>
      <c r="C18" s="2">
        <f t="shared" si="13"/>
        <v>416.66666666666669</v>
      </c>
      <c r="D18" s="2">
        <f t="shared" si="13"/>
        <v>416.66666666666669</v>
      </c>
      <c r="E18" s="2">
        <f t="shared" si="13"/>
        <v>416.66666666666669</v>
      </c>
      <c r="F18" s="2">
        <f t="shared" si="13"/>
        <v>416.66666666666669</v>
      </c>
      <c r="G18" s="2">
        <f t="shared" si="13"/>
        <v>416.66666666666669</v>
      </c>
      <c r="H18" s="2">
        <f t="shared" si="13"/>
        <v>416.66666666666669</v>
      </c>
      <c r="I18" s="2">
        <f t="shared" si="13"/>
        <v>416.66666666666669</v>
      </c>
      <c r="J18" s="2">
        <f t="shared" si="13"/>
        <v>416.66666666666669</v>
      </c>
      <c r="K18" s="2">
        <f t="shared" si="13"/>
        <v>416.66666666666669</v>
      </c>
      <c r="L18" s="2">
        <f t="shared" si="13"/>
        <v>416.66666666666669</v>
      </c>
      <c r="M18" s="2">
        <f t="shared" si="13"/>
        <v>416.66666666666669</v>
      </c>
      <c r="N18" s="2">
        <f t="shared" si="13"/>
        <v>416.66666666666669</v>
      </c>
      <c r="O18" s="2">
        <f t="shared" si="13"/>
        <v>416.66666666666669</v>
      </c>
      <c r="P18" s="2">
        <f t="shared" si="13"/>
        <v>416.66666666666669</v>
      </c>
      <c r="Q18" s="2">
        <f t="shared" si="13"/>
        <v>416.66666666666669</v>
      </c>
      <c r="R18" s="66">
        <f>N18/$N$2</f>
        <v>8.7540894241492316E-5</v>
      </c>
    </row>
    <row r="19" spans="1:18" x14ac:dyDescent="0.25">
      <c r="A19" s="58" t="s">
        <v>160</v>
      </c>
      <c r="B19" s="59">
        <f t="shared" ref="B19:Q19" si="14">B8-B16-B18</f>
        <v>15671.77993333333</v>
      </c>
      <c r="C19" s="59">
        <f t="shared" si="14"/>
        <v>97654.279933333324</v>
      </c>
      <c r="D19" s="59">
        <f t="shared" si="14"/>
        <v>123694.78273333328</v>
      </c>
      <c r="E19" s="59">
        <f t="shared" si="14"/>
        <v>154140.76933333333</v>
      </c>
      <c r="F19" s="59">
        <f t="shared" si="14"/>
        <v>188762.56453333338</v>
      </c>
      <c r="G19" s="59">
        <f t="shared" si="14"/>
        <v>175705.06453333335</v>
      </c>
      <c r="H19" s="59">
        <f t="shared" si="14"/>
        <v>180080.06453333335</v>
      </c>
      <c r="I19" s="59">
        <f t="shared" si="14"/>
        <v>188012.56453333338</v>
      </c>
      <c r="J19" s="59">
        <f t="shared" si="14"/>
        <v>197637.56453333341</v>
      </c>
      <c r="K19" s="59">
        <f t="shared" si="14"/>
        <v>201800.06453333335</v>
      </c>
      <c r="L19" s="59">
        <f t="shared" si="14"/>
        <v>209945.06453333344</v>
      </c>
      <c r="M19" s="59">
        <f t="shared" si="14"/>
        <v>202637.56453333335</v>
      </c>
      <c r="N19" s="59">
        <f t="shared" si="14"/>
        <v>1940325.461533332</v>
      </c>
      <c r="O19" s="59">
        <f t="shared" si="14"/>
        <v>2126888.5277333339</v>
      </c>
      <c r="P19" s="59">
        <f t="shared" si="14"/>
        <v>2544811.7309333324</v>
      </c>
      <c r="Q19" s="59">
        <f t="shared" si="14"/>
        <v>3242139.4853333342</v>
      </c>
      <c r="R19" s="65">
        <f t="shared" si="1"/>
        <v>0.40765878245319398</v>
      </c>
    </row>
    <row r="20" spans="1:18" x14ac:dyDescent="0.25">
      <c r="A20" s="5" t="s">
        <v>161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66">
        <f t="shared" si="1"/>
        <v>0</v>
      </c>
    </row>
    <row r="21" spans="1:18" x14ac:dyDescent="0.25">
      <c r="A21" s="58" t="s">
        <v>162</v>
      </c>
      <c r="B21" s="59">
        <f>B19+B20</f>
        <v>15671.77993333333</v>
      </c>
      <c r="C21" s="59">
        <f t="shared" ref="C21:Q21" si="15">C19+C20</f>
        <v>97654.279933333324</v>
      </c>
      <c r="D21" s="59">
        <f t="shared" si="15"/>
        <v>123694.78273333328</v>
      </c>
      <c r="E21" s="59">
        <f t="shared" si="15"/>
        <v>154140.76933333333</v>
      </c>
      <c r="F21" s="59">
        <f t="shared" si="15"/>
        <v>188762.56453333338</v>
      </c>
      <c r="G21" s="59">
        <f t="shared" si="15"/>
        <v>175705.06453333335</v>
      </c>
      <c r="H21" s="59">
        <f t="shared" si="15"/>
        <v>180080.06453333335</v>
      </c>
      <c r="I21" s="59">
        <f t="shared" si="15"/>
        <v>188012.56453333338</v>
      </c>
      <c r="J21" s="59">
        <f t="shared" si="15"/>
        <v>197637.56453333341</v>
      </c>
      <c r="K21" s="59">
        <f t="shared" si="15"/>
        <v>201800.06453333335</v>
      </c>
      <c r="L21" s="59">
        <f t="shared" si="15"/>
        <v>209945.06453333344</v>
      </c>
      <c r="M21" s="59">
        <f t="shared" si="15"/>
        <v>202637.56453333335</v>
      </c>
      <c r="N21" s="59">
        <f t="shared" si="15"/>
        <v>1940325.461533332</v>
      </c>
      <c r="O21" s="59">
        <f t="shared" si="15"/>
        <v>2126888.5277333339</v>
      </c>
      <c r="P21" s="59">
        <f t="shared" si="15"/>
        <v>2544811.7309333324</v>
      </c>
      <c r="Q21" s="59">
        <f t="shared" si="15"/>
        <v>3242139.4853333342</v>
      </c>
      <c r="R21" s="65">
        <f t="shared" si="1"/>
        <v>0.40765878245319398</v>
      </c>
    </row>
    <row r="22" spans="1:18" x14ac:dyDescent="0.25">
      <c r="A22" s="5" t="s">
        <v>163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66">
        <f t="shared" si="1"/>
        <v>0</v>
      </c>
    </row>
    <row r="23" spans="1:18" x14ac:dyDescent="0.25">
      <c r="A23" s="58" t="s">
        <v>164</v>
      </c>
      <c r="B23" s="59">
        <f>B21-B22</f>
        <v>15671.77993333333</v>
      </c>
      <c r="C23" s="59">
        <f t="shared" ref="C23:Q23" si="16">C21-C22</f>
        <v>97654.279933333324</v>
      </c>
      <c r="D23" s="59">
        <f t="shared" si="16"/>
        <v>123694.78273333328</v>
      </c>
      <c r="E23" s="59">
        <f t="shared" si="16"/>
        <v>154140.76933333333</v>
      </c>
      <c r="F23" s="59">
        <f t="shared" si="16"/>
        <v>188762.56453333338</v>
      </c>
      <c r="G23" s="59">
        <f t="shared" si="16"/>
        <v>175705.06453333335</v>
      </c>
      <c r="H23" s="59">
        <f t="shared" si="16"/>
        <v>180080.06453333335</v>
      </c>
      <c r="I23" s="59">
        <f t="shared" si="16"/>
        <v>188012.56453333338</v>
      </c>
      <c r="J23" s="59">
        <f t="shared" si="16"/>
        <v>197637.56453333341</v>
      </c>
      <c r="K23" s="59">
        <f t="shared" si="16"/>
        <v>201800.06453333335</v>
      </c>
      <c r="L23" s="59">
        <f t="shared" si="16"/>
        <v>209945.06453333344</v>
      </c>
      <c r="M23" s="59">
        <f t="shared" si="16"/>
        <v>202637.56453333335</v>
      </c>
      <c r="N23" s="59">
        <f t="shared" si="16"/>
        <v>1940325.461533332</v>
      </c>
      <c r="O23" s="59">
        <f t="shared" si="16"/>
        <v>2126888.5277333339</v>
      </c>
      <c r="P23" s="59">
        <f t="shared" si="16"/>
        <v>2544811.7309333324</v>
      </c>
      <c r="Q23" s="59">
        <f t="shared" si="16"/>
        <v>3242139.4853333342</v>
      </c>
      <c r="R23" s="65">
        <f t="shared" si="1"/>
        <v>0.40765878245319398</v>
      </c>
    </row>
    <row r="24" spans="1:18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4"/>
    </row>
    <row r="25" spans="1:18" x14ac:dyDescent="0.25">
      <c r="A25" s="6" t="s">
        <v>165</v>
      </c>
      <c r="B25" s="2"/>
      <c r="C25" s="2"/>
      <c r="D25" s="6" t="s">
        <v>166</v>
      </c>
      <c r="E25" s="49">
        <v>0.05</v>
      </c>
      <c r="F25" s="2"/>
      <c r="G25" s="2"/>
      <c r="H25" s="2"/>
      <c r="I25" s="2"/>
      <c r="J25" s="2"/>
      <c r="K25" s="4" t="s">
        <v>167</v>
      </c>
      <c r="L25" s="2"/>
      <c r="M25" s="2"/>
      <c r="N25" s="4">
        <f>N19/12</f>
        <v>161693.78846111099</v>
      </c>
      <c r="O25" s="4">
        <f t="shared" ref="O25:Q25" si="17">O19/12</f>
        <v>177240.71064444448</v>
      </c>
      <c r="P25" s="4">
        <f t="shared" si="17"/>
        <v>212067.64424444435</v>
      </c>
      <c r="Q25" s="4">
        <f t="shared" si="17"/>
        <v>270178.29044444452</v>
      </c>
    </row>
    <row r="26" spans="1:18" x14ac:dyDescent="0.25">
      <c r="A26" s="5" t="s">
        <v>168</v>
      </c>
      <c r="B26" s="2">
        <v>50000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4"/>
    </row>
    <row r="27" spans="1:18" x14ac:dyDescent="0.25">
      <c r="A27" s="5" t="s">
        <v>169</v>
      </c>
      <c r="B27" s="2">
        <v>40000</v>
      </c>
    </row>
    <row r="28" spans="1:18" x14ac:dyDescent="0.25">
      <c r="A28" s="5" t="s">
        <v>172</v>
      </c>
      <c r="B28" s="2">
        <f>5000*1.16</f>
        <v>5800</v>
      </c>
    </row>
    <row r="29" spans="1:18" x14ac:dyDescent="0.25">
      <c r="A29" s="5" t="s">
        <v>170</v>
      </c>
      <c r="B29" s="2">
        <v>15000</v>
      </c>
    </row>
    <row r="30" spans="1:18" x14ac:dyDescent="0.25">
      <c r="A30" s="5" t="s">
        <v>173</v>
      </c>
      <c r="B30" s="2">
        <v>5000</v>
      </c>
    </row>
    <row r="31" spans="1:18" x14ac:dyDescent="0.25">
      <c r="A31" s="5" t="s">
        <v>171</v>
      </c>
      <c r="B31" s="2">
        <v>60000</v>
      </c>
    </row>
    <row r="32" spans="1:18" x14ac:dyDescent="0.25">
      <c r="A32" s="5" t="s">
        <v>174</v>
      </c>
      <c r="B32" s="2">
        <v>5000</v>
      </c>
    </row>
    <row r="33" spans="1:2" x14ac:dyDescent="0.25">
      <c r="A33" s="6" t="s">
        <v>28</v>
      </c>
      <c r="B33" s="4">
        <f>SUM(B26:B32)</f>
        <v>180800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</sheetPr>
  <dimension ref="A1:BB118"/>
  <sheetViews>
    <sheetView workbookViewId="0">
      <selection activeCell="H17" sqref="H17"/>
    </sheetView>
  </sheetViews>
  <sheetFormatPr baseColWidth="10" defaultColWidth="8.88671875" defaultRowHeight="12" x14ac:dyDescent="0.25"/>
  <cols>
    <col min="1" max="1" width="25.6640625" style="5" customWidth="1"/>
    <col min="2" max="2" width="10.5546875" style="5" customWidth="1"/>
    <col min="3" max="15" width="10" style="5" customWidth="1"/>
    <col min="16" max="51" width="8.88671875" style="5"/>
    <col min="52" max="52" width="9.88671875" style="5" customWidth="1"/>
    <col min="53" max="54" width="11" style="5" bestFit="1" customWidth="1"/>
    <col min="55" max="16384" width="8.88671875" style="5"/>
  </cols>
  <sheetData>
    <row r="1" spans="1:54" x14ac:dyDescent="0.25">
      <c r="C1" s="7" t="s">
        <v>4</v>
      </c>
      <c r="D1" s="7" t="s">
        <v>5</v>
      </c>
      <c r="E1" s="7" t="s">
        <v>6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12</v>
      </c>
      <c r="L1" s="7" t="s">
        <v>13</v>
      </c>
      <c r="M1" s="7" t="s">
        <v>14</v>
      </c>
      <c r="N1" s="7" t="s">
        <v>15</v>
      </c>
      <c r="O1" s="7" t="s">
        <v>16</v>
      </c>
      <c r="P1" s="7" t="s">
        <v>104</v>
      </c>
      <c r="Q1" s="7" t="s">
        <v>105</v>
      </c>
      <c r="R1" s="7" t="s">
        <v>106</v>
      </c>
      <c r="S1" s="7" t="s">
        <v>107</v>
      </c>
      <c r="T1" s="7" t="s">
        <v>108</v>
      </c>
      <c r="U1" s="7" t="s">
        <v>109</v>
      </c>
      <c r="V1" s="7" t="s">
        <v>110</v>
      </c>
      <c r="W1" s="7" t="s">
        <v>111</v>
      </c>
      <c r="X1" s="7" t="s">
        <v>112</v>
      </c>
      <c r="Y1" s="7" t="s">
        <v>113</v>
      </c>
      <c r="Z1" s="7" t="s">
        <v>114</v>
      </c>
      <c r="AA1" s="7" t="s">
        <v>115</v>
      </c>
      <c r="AB1" s="7" t="s">
        <v>116</v>
      </c>
      <c r="AC1" s="7" t="s">
        <v>117</v>
      </c>
      <c r="AD1" s="7" t="s">
        <v>118</v>
      </c>
      <c r="AE1" s="7" t="s">
        <v>119</v>
      </c>
      <c r="AF1" s="7" t="s">
        <v>120</v>
      </c>
      <c r="AG1" s="7" t="s">
        <v>121</v>
      </c>
      <c r="AH1" s="7" t="s">
        <v>122</v>
      </c>
      <c r="AI1" s="7" t="s">
        <v>123</v>
      </c>
      <c r="AJ1" s="7" t="s">
        <v>124</v>
      </c>
      <c r="AK1" s="7" t="s">
        <v>125</v>
      </c>
      <c r="AL1" s="7" t="s">
        <v>126</v>
      </c>
      <c r="AM1" s="7" t="s">
        <v>127</v>
      </c>
      <c r="AN1" s="7" t="s">
        <v>128</v>
      </c>
      <c r="AO1" s="7" t="s">
        <v>129</v>
      </c>
      <c r="AP1" s="7" t="s">
        <v>130</v>
      </c>
      <c r="AQ1" s="7" t="s">
        <v>131</v>
      </c>
      <c r="AR1" s="7" t="s">
        <v>132</v>
      </c>
      <c r="AS1" s="7" t="s">
        <v>133</v>
      </c>
      <c r="AT1" s="7" t="s">
        <v>134</v>
      </c>
      <c r="AU1" s="7" t="s">
        <v>135</v>
      </c>
      <c r="AV1" s="7" t="s">
        <v>136</v>
      </c>
      <c r="AW1" s="7" t="s">
        <v>137</v>
      </c>
      <c r="AX1" s="7" t="s">
        <v>138</v>
      </c>
      <c r="AY1" s="7" t="s">
        <v>139</v>
      </c>
      <c r="AZ1" s="7" t="s">
        <v>140</v>
      </c>
      <c r="BA1" s="7" t="s">
        <v>141</v>
      </c>
      <c r="BB1" s="7" t="s">
        <v>142</v>
      </c>
    </row>
    <row r="2" spans="1:54" x14ac:dyDescent="0.25">
      <c r="A2" s="19" t="s">
        <v>0</v>
      </c>
      <c r="B2" s="6"/>
      <c r="C2" s="6">
        <f>SUM(C3:C6)</f>
        <v>1</v>
      </c>
      <c r="D2" s="6">
        <f t="shared" ref="D2:AY2" si="0">SUM(D3:D6)</f>
        <v>1</v>
      </c>
      <c r="E2" s="6">
        <f t="shared" si="0"/>
        <v>2</v>
      </c>
      <c r="F2" s="6">
        <f t="shared" si="0"/>
        <v>3</v>
      </c>
      <c r="G2" s="6">
        <f t="shared" si="0"/>
        <v>4</v>
      </c>
      <c r="H2" s="6">
        <f t="shared" si="0"/>
        <v>4</v>
      </c>
      <c r="I2" s="6">
        <f t="shared" si="0"/>
        <v>4</v>
      </c>
      <c r="J2" s="6">
        <f t="shared" si="0"/>
        <v>4</v>
      </c>
      <c r="K2" s="6">
        <f t="shared" si="0"/>
        <v>4</v>
      </c>
      <c r="L2" s="6">
        <f t="shared" si="0"/>
        <v>4</v>
      </c>
      <c r="M2" s="6">
        <f t="shared" si="0"/>
        <v>4</v>
      </c>
      <c r="N2" s="6">
        <f t="shared" si="0"/>
        <v>4</v>
      </c>
      <c r="O2" s="6">
        <f t="shared" ref="O2" si="1">SUM(O3:O6)</f>
        <v>4</v>
      </c>
      <c r="P2" s="6">
        <f t="shared" si="0"/>
        <v>3</v>
      </c>
      <c r="Q2" s="6">
        <f t="shared" si="0"/>
        <v>4</v>
      </c>
      <c r="R2" s="6">
        <f t="shared" si="0"/>
        <v>4</v>
      </c>
      <c r="S2" s="6">
        <f t="shared" si="0"/>
        <v>4</v>
      </c>
      <c r="T2" s="6">
        <f t="shared" si="0"/>
        <v>4</v>
      </c>
      <c r="U2" s="6">
        <f t="shared" si="0"/>
        <v>4</v>
      </c>
      <c r="V2" s="6">
        <f t="shared" si="0"/>
        <v>4</v>
      </c>
      <c r="W2" s="6">
        <f t="shared" si="0"/>
        <v>4</v>
      </c>
      <c r="X2" s="6">
        <f t="shared" si="0"/>
        <v>4</v>
      </c>
      <c r="Y2" s="6">
        <f t="shared" si="0"/>
        <v>4</v>
      </c>
      <c r="Z2" s="6">
        <f t="shared" si="0"/>
        <v>4</v>
      </c>
      <c r="AA2" s="6">
        <f t="shared" si="0"/>
        <v>4</v>
      </c>
      <c r="AB2" s="6">
        <f t="shared" si="0"/>
        <v>4</v>
      </c>
      <c r="AC2" s="6">
        <f t="shared" si="0"/>
        <v>5</v>
      </c>
      <c r="AD2" s="6">
        <f t="shared" si="0"/>
        <v>5</v>
      </c>
      <c r="AE2" s="6">
        <f t="shared" si="0"/>
        <v>5</v>
      </c>
      <c r="AF2" s="6">
        <f t="shared" si="0"/>
        <v>5</v>
      </c>
      <c r="AG2" s="6">
        <f t="shared" si="0"/>
        <v>5</v>
      </c>
      <c r="AH2" s="6">
        <f t="shared" si="0"/>
        <v>5</v>
      </c>
      <c r="AI2" s="6">
        <f t="shared" si="0"/>
        <v>5</v>
      </c>
      <c r="AJ2" s="6">
        <f t="shared" si="0"/>
        <v>5</v>
      </c>
      <c r="AK2" s="6">
        <f t="shared" si="0"/>
        <v>5</v>
      </c>
      <c r="AL2" s="6">
        <f t="shared" si="0"/>
        <v>5</v>
      </c>
      <c r="AM2" s="6">
        <f t="shared" si="0"/>
        <v>5</v>
      </c>
      <c r="AN2" s="6">
        <f t="shared" si="0"/>
        <v>5</v>
      </c>
      <c r="AO2" s="6">
        <f t="shared" si="0"/>
        <v>6</v>
      </c>
      <c r="AP2" s="6">
        <f t="shared" si="0"/>
        <v>6</v>
      </c>
      <c r="AQ2" s="6">
        <f t="shared" si="0"/>
        <v>6</v>
      </c>
      <c r="AR2" s="6">
        <f t="shared" si="0"/>
        <v>6</v>
      </c>
      <c r="AS2" s="6">
        <f t="shared" si="0"/>
        <v>6</v>
      </c>
      <c r="AT2" s="6">
        <f t="shared" si="0"/>
        <v>6</v>
      </c>
      <c r="AU2" s="6">
        <f t="shared" si="0"/>
        <v>6</v>
      </c>
      <c r="AV2" s="6">
        <f t="shared" si="0"/>
        <v>6</v>
      </c>
      <c r="AW2" s="6">
        <f t="shared" si="0"/>
        <v>6</v>
      </c>
      <c r="AX2" s="6">
        <f t="shared" si="0"/>
        <v>6</v>
      </c>
      <c r="AY2" s="6">
        <f t="shared" si="0"/>
        <v>6</v>
      </c>
      <c r="AZ2" s="6">
        <f>AA2</f>
        <v>4</v>
      </c>
      <c r="BA2" s="6">
        <f>AM2</f>
        <v>5</v>
      </c>
      <c r="BB2" s="6">
        <f>AY2</f>
        <v>6</v>
      </c>
    </row>
    <row r="3" spans="1:54" x14ac:dyDescent="0.25">
      <c r="A3" s="5" t="s">
        <v>188</v>
      </c>
      <c r="C3" s="5">
        <f>LS!C3</f>
        <v>1</v>
      </c>
      <c r="D3" s="5">
        <f>LS!D3</f>
        <v>1</v>
      </c>
      <c r="E3" s="5">
        <f>LS!E3</f>
        <v>1</v>
      </c>
      <c r="F3" s="5">
        <f>LS!F3</f>
        <v>1</v>
      </c>
      <c r="G3" s="5">
        <f>LS!G3</f>
        <v>1</v>
      </c>
      <c r="H3" s="5">
        <f>LS!H3</f>
        <v>1</v>
      </c>
      <c r="I3" s="5">
        <f>LS!I3</f>
        <v>1</v>
      </c>
      <c r="J3" s="5">
        <f>LS!J3</f>
        <v>1</v>
      </c>
      <c r="K3" s="5">
        <f>LS!K3</f>
        <v>1</v>
      </c>
      <c r="L3" s="5">
        <f>LS!L3</f>
        <v>1</v>
      </c>
      <c r="M3" s="5">
        <f>LS!M3</f>
        <v>1</v>
      </c>
      <c r="N3" s="5">
        <f>LS!N3</f>
        <v>1</v>
      </c>
      <c r="O3" s="5">
        <f>LS!O3</f>
        <v>1</v>
      </c>
      <c r="P3" s="5">
        <f>LS!P3</f>
        <v>1</v>
      </c>
      <c r="Q3" s="5">
        <f>LS!Q3</f>
        <v>1</v>
      </c>
      <c r="R3" s="5">
        <f>LS!R3</f>
        <v>1</v>
      </c>
      <c r="S3" s="5">
        <f>LS!S3</f>
        <v>1</v>
      </c>
      <c r="T3" s="5">
        <f>LS!T3</f>
        <v>1</v>
      </c>
      <c r="U3" s="5">
        <f>LS!U3</f>
        <v>1</v>
      </c>
      <c r="V3" s="5">
        <f>LS!V3</f>
        <v>1</v>
      </c>
      <c r="W3" s="5">
        <f>LS!W3</f>
        <v>1</v>
      </c>
      <c r="X3" s="5">
        <f>LS!X3</f>
        <v>1</v>
      </c>
      <c r="Y3" s="5">
        <f>LS!Y3</f>
        <v>1</v>
      </c>
      <c r="Z3" s="5">
        <f>LS!Z3</f>
        <v>1</v>
      </c>
      <c r="AA3" s="5">
        <f>LS!AA3</f>
        <v>1</v>
      </c>
      <c r="AB3" s="5">
        <f>LS!AB3</f>
        <v>1</v>
      </c>
      <c r="AC3" s="5">
        <f>LS!AC3</f>
        <v>1</v>
      </c>
      <c r="AD3" s="5">
        <f>LS!AD3</f>
        <v>1</v>
      </c>
      <c r="AE3" s="5">
        <f>LS!AE3</f>
        <v>1</v>
      </c>
      <c r="AF3" s="5">
        <f>LS!AF3</f>
        <v>1</v>
      </c>
      <c r="AG3" s="5">
        <f>LS!AG3</f>
        <v>1</v>
      </c>
      <c r="AH3" s="5">
        <f>LS!AH3</f>
        <v>1</v>
      </c>
      <c r="AI3" s="5">
        <f>LS!AI3</f>
        <v>1</v>
      </c>
      <c r="AJ3" s="5">
        <f>LS!AJ3</f>
        <v>1</v>
      </c>
      <c r="AK3" s="5">
        <f>LS!AK3</f>
        <v>1</v>
      </c>
      <c r="AL3" s="5">
        <f>LS!AL3</f>
        <v>1</v>
      </c>
      <c r="AM3" s="5">
        <f>LS!AM3</f>
        <v>1</v>
      </c>
      <c r="AN3" s="5">
        <f>LS!AN3</f>
        <v>1</v>
      </c>
      <c r="AO3" s="5">
        <f>LS!AO3</f>
        <v>1</v>
      </c>
      <c r="AP3" s="5">
        <f>LS!AP3</f>
        <v>1</v>
      </c>
      <c r="AQ3" s="5">
        <f>LS!AQ3</f>
        <v>1</v>
      </c>
      <c r="AR3" s="5">
        <f>LS!AR3</f>
        <v>1</v>
      </c>
      <c r="AS3" s="5">
        <f>LS!AS3</f>
        <v>1</v>
      </c>
      <c r="AT3" s="5">
        <f>LS!AT3</f>
        <v>1</v>
      </c>
      <c r="AU3" s="5">
        <f>LS!AU3</f>
        <v>1</v>
      </c>
      <c r="AV3" s="5">
        <f>LS!AV3</f>
        <v>1</v>
      </c>
      <c r="AW3" s="5">
        <f>LS!AW3</f>
        <v>1</v>
      </c>
      <c r="AX3" s="5">
        <f>LS!AX3</f>
        <v>1</v>
      </c>
      <c r="AY3" s="5">
        <f>LS!AY3</f>
        <v>1</v>
      </c>
      <c r="AZ3" s="5">
        <f>LS!AZ3</f>
        <v>1</v>
      </c>
      <c r="BA3" s="5">
        <f>LS!BA3</f>
        <v>1</v>
      </c>
      <c r="BB3" s="5">
        <f>LS!BB3</f>
        <v>1</v>
      </c>
    </row>
    <row r="4" spans="1:54" x14ac:dyDescent="0.25">
      <c r="A4" s="5" t="s">
        <v>17</v>
      </c>
      <c r="C4" s="5">
        <f>LS!C4</f>
        <v>0</v>
      </c>
      <c r="D4" s="5">
        <f>LS!D4</f>
        <v>0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f>LS!P4</f>
        <v>0</v>
      </c>
      <c r="Q4" s="5">
        <f>LS!Q4</f>
        <v>0</v>
      </c>
      <c r="R4" s="5">
        <f>LS!R4</f>
        <v>0</v>
      </c>
      <c r="S4" s="5">
        <f>LS!S4</f>
        <v>0</v>
      </c>
      <c r="T4" s="5">
        <f>LS!T4</f>
        <v>0</v>
      </c>
      <c r="U4" s="5">
        <f>LS!U4</f>
        <v>0</v>
      </c>
      <c r="V4" s="5">
        <f>LS!V4</f>
        <v>0</v>
      </c>
      <c r="W4" s="5">
        <f>LS!W4</f>
        <v>0</v>
      </c>
      <c r="X4" s="5">
        <f>LS!X4</f>
        <v>0</v>
      </c>
      <c r="Y4" s="5">
        <f>LS!Y4</f>
        <v>0</v>
      </c>
      <c r="Z4" s="5">
        <f>LS!Z4</f>
        <v>0</v>
      </c>
      <c r="AA4" s="5">
        <f>LS!AA4</f>
        <v>0</v>
      </c>
      <c r="AB4" s="5">
        <f>LS!AB4</f>
        <v>0</v>
      </c>
      <c r="AC4" s="5">
        <f>LS!AC4</f>
        <v>0</v>
      </c>
      <c r="AD4" s="5">
        <f>LS!AD4</f>
        <v>0</v>
      </c>
      <c r="AE4" s="5">
        <f>LS!AE4</f>
        <v>0</v>
      </c>
      <c r="AF4" s="5">
        <f>LS!AF4</f>
        <v>0</v>
      </c>
      <c r="AG4" s="5">
        <f>LS!AG4</f>
        <v>0</v>
      </c>
      <c r="AH4" s="5">
        <f>LS!AH4</f>
        <v>0</v>
      </c>
      <c r="AI4" s="5">
        <f>LS!AI4</f>
        <v>0</v>
      </c>
      <c r="AJ4" s="5">
        <f>LS!AJ4</f>
        <v>0</v>
      </c>
      <c r="AK4" s="5">
        <f>LS!AK4</f>
        <v>0</v>
      </c>
      <c r="AL4" s="5">
        <f>LS!AL4</f>
        <v>0</v>
      </c>
      <c r="AM4" s="5">
        <f>LS!AM4</f>
        <v>0</v>
      </c>
      <c r="AN4" s="5">
        <f>LS!AN4</f>
        <v>0</v>
      </c>
      <c r="AO4" s="5">
        <f>LS!AO4</f>
        <v>0</v>
      </c>
      <c r="AP4" s="5">
        <f>LS!AP4</f>
        <v>0</v>
      </c>
      <c r="AQ4" s="5">
        <f>LS!AQ4</f>
        <v>0</v>
      </c>
      <c r="AR4" s="5">
        <f>LS!AR4</f>
        <v>0</v>
      </c>
      <c r="AS4" s="5">
        <f>LS!AS4</f>
        <v>0</v>
      </c>
      <c r="AT4" s="5">
        <f>LS!AT4</f>
        <v>0</v>
      </c>
      <c r="AU4" s="5">
        <f>LS!AU4</f>
        <v>0</v>
      </c>
      <c r="AV4" s="5">
        <f>LS!AV4</f>
        <v>0</v>
      </c>
      <c r="AW4" s="5">
        <f>LS!AW4</f>
        <v>0</v>
      </c>
      <c r="AX4" s="5">
        <f>LS!AX4</f>
        <v>0</v>
      </c>
      <c r="AY4" s="5">
        <f>LS!AY4</f>
        <v>0</v>
      </c>
      <c r="AZ4" s="5">
        <f>LS!AZ4</f>
        <v>0</v>
      </c>
      <c r="BA4" s="5">
        <f>LS!BA4</f>
        <v>0</v>
      </c>
      <c r="BB4" s="5">
        <f>LS!BB4</f>
        <v>0</v>
      </c>
    </row>
    <row r="5" spans="1:54" x14ac:dyDescent="0.25">
      <c r="A5" s="5" t="s">
        <v>2</v>
      </c>
      <c r="C5" s="5">
        <v>0</v>
      </c>
      <c r="D5" s="5">
        <v>0</v>
      </c>
      <c r="E5" s="5">
        <v>0</v>
      </c>
      <c r="F5" s="5">
        <f>LS!F5</f>
        <v>1</v>
      </c>
      <c r="G5" s="5">
        <f>LS!G5</f>
        <v>1</v>
      </c>
      <c r="H5" s="5">
        <f>LS!H5</f>
        <v>1</v>
      </c>
      <c r="I5" s="5">
        <f>LS!I5</f>
        <v>1</v>
      </c>
      <c r="J5" s="5">
        <f>LS!J5</f>
        <v>1</v>
      </c>
      <c r="K5" s="5">
        <f>LS!K5</f>
        <v>1</v>
      </c>
      <c r="L5" s="5">
        <f>LS!L5</f>
        <v>1</v>
      </c>
      <c r="M5" s="5">
        <f>LS!M5</f>
        <v>1</v>
      </c>
      <c r="N5" s="5">
        <f>LS!N5</f>
        <v>1</v>
      </c>
      <c r="O5" s="5">
        <f>LS!O5</f>
        <v>1</v>
      </c>
      <c r="P5" s="5">
        <f>LS!P5</f>
        <v>1</v>
      </c>
      <c r="Q5" s="5">
        <f>LS!Q5</f>
        <v>1</v>
      </c>
      <c r="R5" s="5">
        <f>LS!R5</f>
        <v>1</v>
      </c>
      <c r="S5" s="5">
        <f>LS!S5</f>
        <v>1</v>
      </c>
      <c r="T5" s="5">
        <f>LS!T5</f>
        <v>1</v>
      </c>
      <c r="U5" s="5">
        <f>LS!U5</f>
        <v>1</v>
      </c>
      <c r="V5" s="5">
        <f>LS!V5</f>
        <v>1</v>
      </c>
      <c r="W5" s="5">
        <f>LS!W5</f>
        <v>1</v>
      </c>
      <c r="X5" s="5">
        <f>LS!X5</f>
        <v>1</v>
      </c>
      <c r="Y5" s="5">
        <f>LS!Y5</f>
        <v>1</v>
      </c>
      <c r="Z5" s="5">
        <f>LS!Z5</f>
        <v>1</v>
      </c>
      <c r="AA5" s="5">
        <f>LS!AA5</f>
        <v>1</v>
      </c>
      <c r="AB5" s="5">
        <f>LS!AB5</f>
        <v>1</v>
      </c>
      <c r="AC5" s="5">
        <f>LS!AC5</f>
        <v>2</v>
      </c>
      <c r="AD5" s="5">
        <f>LS!AD5</f>
        <v>2</v>
      </c>
      <c r="AE5" s="5">
        <f>LS!AE5</f>
        <v>2</v>
      </c>
      <c r="AF5" s="5">
        <f>LS!AF5</f>
        <v>2</v>
      </c>
      <c r="AG5" s="5">
        <f>LS!AG5</f>
        <v>2</v>
      </c>
      <c r="AH5" s="5">
        <f>LS!AH5</f>
        <v>2</v>
      </c>
      <c r="AI5" s="5">
        <f>LS!AI5</f>
        <v>2</v>
      </c>
      <c r="AJ5" s="5">
        <f>LS!AJ5</f>
        <v>2</v>
      </c>
      <c r="AK5" s="5">
        <f>LS!AK5</f>
        <v>2</v>
      </c>
      <c r="AL5" s="5">
        <f>LS!AL5</f>
        <v>2</v>
      </c>
      <c r="AM5" s="5">
        <f>LS!AM5</f>
        <v>2</v>
      </c>
      <c r="AN5" s="5">
        <f>LS!AN5</f>
        <v>2</v>
      </c>
      <c r="AO5" s="5">
        <f>LS!AO5</f>
        <v>3</v>
      </c>
      <c r="AP5" s="5">
        <f>LS!AP5</f>
        <v>3</v>
      </c>
      <c r="AQ5" s="5">
        <f>LS!AQ5</f>
        <v>3</v>
      </c>
      <c r="AR5" s="5">
        <f>LS!AR5</f>
        <v>3</v>
      </c>
      <c r="AS5" s="5">
        <f>LS!AS5</f>
        <v>3</v>
      </c>
      <c r="AT5" s="5">
        <f>LS!AT5</f>
        <v>3</v>
      </c>
      <c r="AU5" s="5">
        <f>LS!AU5</f>
        <v>3</v>
      </c>
      <c r="AV5" s="5">
        <f>LS!AV5</f>
        <v>3</v>
      </c>
      <c r="AW5" s="5">
        <f>LS!AW5</f>
        <v>3</v>
      </c>
      <c r="AX5" s="5">
        <f>LS!AX5</f>
        <v>3</v>
      </c>
      <c r="AY5" s="5">
        <f>LS!AY5</f>
        <v>3</v>
      </c>
      <c r="AZ5" s="5">
        <f>LS!AZ5</f>
        <v>1</v>
      </c>
      <c r="BA5" s="5">
        <f>LS!BA5</f>
        <v>2</v>
      </c>
      <c r="BB5" s="5">
        <f>LS!BB5</f>
        <v>3</v>
      </c>
    </row>
    <row r="6" spans="1:54" x14ac:dyDescent="0.25">
      <c r="A6" s="5" t="s">
        <v>3</v>
      </c>
      <c r="C6" s="5">
        <f>LS!C6</f>
        <v>0</v>
      </c>
      <c r="D6" s="5">
        <f>LS!D6</f>
        <v>0</v>
      </c>
      <c r="E6" s="5">
        <f>LS!E6</f>
        <v>0</v>
      </c>
      <c r="F6" s="5">
        <v>0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f>LS!P6</f>
        <v>1</v>
      </c>
      <c r="Q6" s="5">
        <f>LS!Q6</f>
        <v>2</v>
      </c>
      <c r="R6" s="5">
        <f>LS!R6</f>
        <v>2</v>
      </c>
      <c r="S6" s="5">
        <f>LS!S6</f>
        <v>2</v>
      </c>
      <c r="T6" s="5">
        <f>LS!T6</f>
        <v>2</v>
      </c>
      <c r="U6" s="5">
        <f>LS!U6</f>
        <v>2</v>
      </c>
      <c r="V6" s="5">
        <f>LS!V6</f>
        <v>2</v>
      </c>
      <c r="W6" s="5">
        <f>LS!W6</f>
        <v>2</v>
      </c>
      <c r="X6" s="5">
        <f>LS!X6</f>
        <v>2</v>
      </c>
      <c r="Y6" s="5">
        <f>LS!Y6</f>
        <v>2</v>
      </c>
      <c r="Z6" s="5">
        <f>LS!Z6</f>
        <v>2</v>
      </c>
      <c r="AA6" s="5">
        <f>LS!AA6</f>
        <v>2</v>
      </c>
      <c r="AB6" s="5">
        <f>LS!AB6</f>
        <v>2</v>
      </c>
      <c r="AC6" s="5">
        <f>LS!AC6</f>
        <v>2</v>
      </c>
      <c r="AD6" s="5">
        <f>LS!AD6</f>
        <v>2</v>
      </c>
      <c r="AE6" s="5">
        <f>LS!AE6</f>
        <v>2</v>
      </c>
      <c r="AF6" s="5">
        <f>LS!AF6</f>
        <v>2</v>
      </c>
      <c r="AG6" s="5">
        <f>LS!AG6</f>
        <v>2</v>
      </c>
      <c r="AH6" s="5">
        <f>LS!AH6</f>
        <v>2</v>
      </c>
      <c r="AI6" s="5">
        <f>LS!AI6</f>
        <v>2</v>
      </c>
      <c r="AJ6" s="5">
        <f>LS!AJ6</f>
        <v>2</v>
      </c>
      <c r="AK6" s="5">
        <f>LS!AK6</f>
        <v>2</v>
      </c>
      <c r="AL6" s="5">
        <f>LS!AL6</f>
        <v>2</v>
      </c>
      <c r="AM6" s="5">
        <f>LS!AM6</f>
        <v>2</v>
      </c>
      <c r="AN6" s="5">
        <f>LS!AN6</f>
        <v>2</v>
      </c>
      <c r="AO6" s="5">
        <f>LS!AO6</f>
        <v>2</v>
      </c>
      <c r="AP6" s="5">
        <f>LS!AP6</f>
        <v>2</v>
      </c>
      <c r="AQ6" s="5">
        <f>LS!AQ6</f>
        <v>2</v>
      </c>
      <c r="AR6" s="5">
        <f>LS!AR6</f>
        <v>2</v>
      </c>
      <c r="AS6" s="5">
        <f>LS!AS6</f>
        <v>2</v>
      </c>
      <c r="AT6" s="5">
        <f>LS!AT6</f>
        <v>2</v>
      </c>
      <c r="AU6" s="5">
        <f>LS!AU6</f>
        <v>2</v>
      </c>
      <c r="AV6" s="5">
        <f>LS!AV6</f>
        <v>2</v>
      </c>
      <c r="AW6" s="5">
        <f>LS!AW6</f>
        <v>2</v>
      </c>
      <c r="AX6" s="5">
        <f>LS!AX6</f>
        <v>2</v>
      </c>
      <c r="AY6" s="5">
        <f>LS!AY6</f>
        <v>2</v>
      </c>
      <c r="AZ6" s="5">
        <f>LS!AZ6</f>
        <v>2</v>
      </c>
      <c r="BA6" s="5">
        <f>LS!BA6</f>
        <v>2</v>
      </c>
      <c r="BB6" s="5">
        <f>LS!BB6</f>
        <v>2</v>
      </c>
    </row>
    <row r="8" spans="1:54" x14ac:dyDescent="0.25">
      <c r="A8" s="19" t="s">
        <v>34</v>
      </c>
      <c r="B8" s="6"/>
    </row>
    <row r="9" spans="1:54" x14ac:dyDescent="0.25">
      <c r="A9" s="5" t="s">
        <v>188</v>
      </c>
      <c r="C9" s="5">
        <v>7</v>
      </c>
      <c r="D9" s="5">
        <v>7</v>
      </c>
      <c r="E9" s="5">
        <v>7</v>
      </c>
      <c r="F9" s="5">
        <v>9</v>
      </c>
      <c r="G9" s="5">
        <v>9</v>
      </c>
      <c r="H9" s="5">
        <v>9</v>
      </c>
      <c r="I9" s="5">
        <v>9</v>
      </c>
      <c r="J9" s="5">
        <v>9</v>
      </c>
      <c r="K9" s="5">
        <v>9</v>
      </c>
      <c r="L9" s="5">
        <v>9</v>
      </c>
      <c r="M9" s="5">
        <v>9</v>
      </c>
      <c r="N9" s="5">
        <v>9</v>
      </c>
      <c r="O9" s="5">
        <v>9</v>
      </c>
      <c r="P9" s="5">
        <f>LS!P9</f>
        <v>8</v>
      </c>
      <c r="Q9" s="5">
        <f>LS!Q9</f>
        <v>8</v>
      </c>
      <c r="R9" s="5">
        <f>LS!R9</f>
        <v>8</v>
      </c>
      <c r="S9" s="5">
        <f>LS!S9</f>
        <v>8</v>
      </c>
      <c r="T9" s="5">
        <f>LS!T9</f>
        <v>8</v>
      </c>
      <c r="U9" s="5">
        <f>LS!U9</f>
        <v>8</v>
      </c>
      <c r="V9" s="5">
        <f>LS!V9</f>
        <v>8</v>
      </c>
      <c r="W9" s="5">
        <f>LS!W9</f>
        <v>8</v>
      </c>
      <c r="X9" s="5">
        <f>LS!X9</f>
        <v>8</v>
      </c>
      <c r="Y9" s="5">
        <f>LS!Y9</f>
        <v>8</v>
      </c>
      <c r="Z9" s="5">
        <f>LS!Z9</f>
        <v>8</v>
      </c>
      <c r="AA9" s="5">
        <f>LS!AA9</f>
        <v>8</v>
      </c>
      <c r="AB9" s="5">
        <f>LS!AB9</f>
        <v>8</v>
      </c>
      <c r="AC9" s="5">
        <f>LS!AC9</f>
        <v>8</v>
      </c>
      <c r="AD9" s="5">
        <f>LS!AD9</f>
        <v>8</v>
      </c>
      <c r="AE9" s="5">
        <f>LS!AE9</f>
        <v>8</v>
      </c>
      <c r="AF9" s="5">
        <f>LS!AF9</f>
        <v>8</v>
      </c>
      <c r="AG9" s="5">
        <f>LS!AG9</f>
        <v>8</v>
      </c>
      <c r="AH9" s="5">
        <f>LS!AH9</f>
        <v>8</v>
      </c>
      <c r="AI9" s="5">
        <f>LS!AI9</f>
        <v>8</v>
      </c>
      <c r="AJ9" s="5">
        <f>LS!AJ9</f>
        <v>8</v>
      </c>
      <c r="AK9" s="5">
        <f>LS!AK9</f>
        <v>8</v>
      </c>
      <c r="AL9" s="5">
        <f>LS!AL9</f>
        <v>8</v>
      </c>
      <c r="AM9" s="5">
        <f>LS!AM9</f>
        <v>8</v>
      </c>
      <c r="AN9" s="5">
        <f>LS!AN9</f>
        <v>8</v>
      </c>
      <c r="AO9" s="5">
        <f>LS!AO9</f>
        <v>8</v>
      </c>
      <c r="AP9" s="5">
        <f>LS!AP9</f>
        <v>8</v>
      </c>
      <c r="AQ9" s="5">
        <f>LS!AQ9</f>
        <v>8</v>
      </c>
      <c r="AR9" s="5">
        <f>LS!AR9</f>
        <v>8</v>
      </c>
      <c r="AS9" s="5">
        <f>LS!AS9</f>
        <v>8</v>
      </c>
      <c r="AT9" s="5">
        <f>LS!AT9</f>
        <v>8</v>
      </c>
      <c r="AU9" s="5">
        <f>LS!AU9</f>
        <v>8</v>
      </c>
      <c r="AV9" s="5">
        <f>LS!AV9</f>
        <v>8</v>
      </c>
      <c r="AW9" s="5">
        <f>LS!AW9</f>
        <v>8</v>
      </c>
      <c r="AX9" s="5">
        <f>LS!AX9</f>
        <v>8</v>
      </c>
      <c r="AY9" s="5">
        <f>LS!AY9</f>
        <v>8</v>
      </c>
      <c r="AZ9" s="5">
        <f>LS!AZ9</f>
        <v>8</v>
      </c>
      <c r="BA9" s="5">
        <f>LS!BA9</f>
        <v>8</v>
      </c>
      <c r="BB9" s="5">
        <f>LS!BB9</f>
        <v>8</v>
      </c>
    </row>
    <row r="10" spans="1:54" x14ac:dyDescent="0.25">
      <c r="A10" s="5" t="s">
        <v>17</v>
      </c>
      <c r="C10" s="5">
        <f>LS!C10</f>
        <v>6</v>
      </c>
      <c r="D10" s="5">
        <f>LS!D10</f>
        <v>6</v>
      </c>
      <c r="E10" s="5">
        <f>LS!E10</f>
        <v>6</v>
      </c>
      <c r="F10" s="5">
        <f>LS!F10</f>
        <v>6</v>
      </c>
      <c r="G10" s="5">
        <f>LS!G10</f>
        <v>6</v>
      </c>
      <c r="H10" s="5">
        <f>LS!H10</f>
        <v>6</v>
      </c>
      <c r="I10" s="5">
        <f>LS!I10</f>
        <v>6</v>
      </c>
      <c r="J10" s="5">
        <f>LS!J10</f>
        <v>6</v>
      </c>
      <c r="K10" s="5">
        <f>LS!K10</f>
        <v>6</v>
      </c>
      <c r="L10" s="5">
        <f>LS!L10</f>
        <v>6</v>
      </c>
      <c r="M10" s="5">
        <f>LS!M10</f>
        <v>6</v>
      </c>
      <c r="N10" s="5">
        <f>LS!N10</f>
        <v>6</v>
      </c>
      <c r="O10" s="5">
        <f>LS!O10</f>
        <v>6</v>
      </c>
      <c r="P10" s="5">
        <f>LS!P10</f>
        <v>6</v>
      </c>
      <c r="Q10" s="5">
        <f>LS!Q10</f>
        <v>6</v>
      </c>
      <c r="R10" s="5">
        <f>LS!R10</f>
        <v>6</v>
      </c>
      <c r="S10" s="5">
        <f>LS!S10</f>
        <v>6</v>
      </c>
      <c r="T10" s="5">
        <f>LS!T10</f>
        <v>6</v>
      </c>
      <c r="U10" s="5">
        <f>LS!U10</f>
        <v>6</v>
      </c>
      <c r="V10" s="5">
        <f>LS!V10</f>
        <v>6</v>
      </c>
      <c r="W10" s="5">
        <f>LS!W10</f>
        <v>6</v>
      </c>
      <c r="X10" s="5">
        <f>LS!X10</f>
        <v>6</v>
      </c>
      <c r="Y10" s="5">
        <f>LS!Y10</f>
        <v>6</v>
      </c>
      <c r="Z10" s="5">
        <f>LS!Z10</f>
        <v>6</v>
      </c>
      <c r="AA10" s="5">
        <f>LS!AA10</f>
        <v>6</v>
      </c>
      <c r="AB10" s="5">
        <f>LS!AB10</f>
        <v>6</v>
      </c>
      <c r="AC10" s="5">
        <f>LS!AC10</f>
        <v>6</v>
      </c>
      <c r="AD10" s="5">
        <f>LS!AD10</f>
        <v>6</v>
      </c>
      <c r="AE10" s="5">
        <f>LS!AE10</f>
        <v>6</v>
      </c>
      <c r="AF10" s="5">
        <f>LS!AF10</f>
        <v>6</v>
      </c>
      <c r="AG10" s="5">
        <f>LS!AG10</f>
        <v>6</v>
      </c>
      <c r="AH10" s="5">
        <f>LS!AH10</f>
        <v>6</v>
      </c>
      <c r="AI10" s="5">
        <f>LS!AI10</f>
        <v>6</v>
      </c>
      <c r="AJ10" s="5">
        <f>LS!AJ10</f>
        <v>6</v>
      </c>
      <c r="AK10" s="5">
        <f>LS!AK10</f>
        <v>6</v>
      </c>
      <c r="AL10" s="5">
        <f>LS!AL10</f>
        <v>6</v>
      </c>
      <c r="AM10" s="5">
        <f>LS!AM10</f>
        <v>6</v>
      </c>
      <c r="AN10" s="5">
        <f>LS!AN10</f>
        <v>6</v>
      </c>
      <c r="AO10" s="5">
        <f>LS!AO10</f>
        <v>6</v>
      </c>
      <c r="AP10" s="5">
        <f>LS!AP10</f>
        <v>6</v>
      </c>
      <c r="AQ10" s="5">
        <f>LS!AQ10</f>
        <v>6</v>
      </c>
      <c r="AR10" s="5">
        <f>LS!AR10</f>
        <v>6</v>
      </c>
      <c r="AS10" s="5">
        <f>LS!AS10</f>
        <v>6</v>
      </c>
      <c r="AT10" s="5">
        <f>LS!AT10</f>
        <v>6</v>
      </c>
      <c r="AU10" s="5">
        <f>LS!AU10</f>
        <v>6</v>
      </c>
      <c r="AV10" s="5">
        <f>LS!AV10</f>
        <v>6</v>
      </c>
      <c r="AW10" s="5">
        <f>LS!AW10</f>
        <v>6</v>
      </c>
      <c r="AX10" s="5">
        <f>LS!AX10</f>
        <v>6</v>
      </c>
      <c r="AY10" s="5">
        <f>LS!AY10</f>
        <v>6</v>
      </c>
      <c r="AZ10" s="5">
        <f>LS!AZ10</f>
        <v>6</v>
      </c>
      <c r="BA10" s="5">
        <f>LS!BA10</f>
        <v>6</v>
      </c>
      <c r="BB10" s="5">
        <f>LS!BB10</f>
        <v>6</v>
      </c>
    </row>
    <row r="11" spans="1:54" x14ac:dyDescent="0.25">
      <c r="A11" s="5" t="s">
        <v>2</v>
      </c>
      <c r="C11" s="5">
        <f>LS!C11</f>
        <v>5</v>
      </c>
      <c r="D11" s="5">
        <f>LS!D11</f>
        <v>5</v>
      </c>
      <c r="E11" s="5">
        <f>LS!E11</f>
        <v>5</v>
      </c>
      <c r="F11" s="5">
        <f>LS!F11</f>
        <v>5</v>
      </c>
      <c r="G11" s="5">
        <f>LS!G11</f>
        <v>5</v>
      </c>
      <c r="H11" s="5">
        <f>LS!H11</f>
        <v>5</v>
      </c>
      <c r="I11" s="5">
        <f>LS!I11</f>
        <v>5</v>
      </c>
      <c r="J11" s="5">
        <f>LS!J11</f>
        <v>5</v>
      </c>
      <c r="K11" s="5">
        <f>LS!K11</f>
        <v>5</v>
      </c>
      <c r="L11" s="5">
        <f>LS!L11</f>
        <v>5</v>
      </c>
      <c r="M11" s="5">
        <f>LS!M11</f>
        <v>5</v>
      </c>
      <c r="N11" s="5">
        <f>LS!N11</f>
        <v>5</v>
      </c>
      <c r="O11" s="5">
        <f>LS!O11</f>
        <v>5</v>
      </c>
      <c r="P11" s="5">
        <f>LS!P11</f>
        <v>5</v>
      </c>
      <c r="Q11" s="5">
        <f>LS!Q11</f>
        <v>5</v>
      </c>
      <c r="R11" s="5">
        <f>LS!R11</f>
        <v>5</v>
      </c>
      <c r="S11" s="5">
        <f>LS!S11</f>
        <v>5</v>
      </c>
      <c r="T11" s="5">
        <f>LS!T11</f>
        <v>5</v>
      </c>
      <c r="U11" s="5">
        <f>LS!U11</f>
        <v>5</v>
      </c>
      <c r="V11" s="5">
        <f>LS!V11</f>
        <v>5</v>
      </c>
      <c r="W11" s="5">
        <f>LS!W11</f>
        <v>5</v>
      </c>
      <c r="X11" s="5">
        <f>LS!X11</f>
        <v>5</v>
      </c>
      <c r="Y11" s="5">
        <f>LS!Y11</f>
        <v>5</v>
      </c>
      <c r="Z11" s="5">
        <f>LS!Z11</f>
        <v>5</v>
      </c>
      <c r="AA11" s="5">
        <f>LS!AA11</f>
        <v>5</v>
      </c>
      <c r="AB11" s="5">
        <f>LS!AB11</f>
        <v>5</v>
      </c>
      <c r="AC11" s="5">
        <f>LS!AC11</f>
        <v>5</v>
      </c>
      <c r="AD11" s="5">
        <f>LS!AD11</f>
        <v>5</v>
      </c>
      <c r="AE11" s="5">
        <f>LS!AE11</f>
        <v>5</v>
      </c>
      <c r="AF11" s="5">
        <f>LS!AF11</f>
        <v>5</v>
      </c>
      <c r="AG11" s="5">
        <f>LS!AG11</f>
        <v>5</v>
      </c>
      <c r="AH11" s="5">
        <f>LS!AH11</f>
        <v>5</v>
      </c>
      <c r="AI11" s="5">
        <f>LS!AI11</f>
        <v>5</v>
      </c>
      <c r="AJ11" s="5">
        <f>LS!AJ11</f>
        <v>5</v>
      </c>
      <c r="AK11" s="5">
        <f>LS!AK11</f>
        <v>5</v>
      </c>
      <c r="AL11" s="5">
        <f>LS!AL11</f>
        <v>5</v>
      </c>
      <c r="AM11" s="5">
        <f>LS!AM11</f>
        <v>5</v>
      </c>
      <c r="AN11" s="5">
        <f>LS!AN11</f>
        <v>5</v>
      </c>
      <c r="AO11" s="5">
        <f>LS!AO11</f>
        <v>5</v>
      </c>
      <c r="AP11" s="5">
        <f>LS!AP11</f>
        <v>5</v>
      </c>
      <c r="AQ11" s="5">
        <f>LS!AQ11</f>
        <v>5</v>
      </c>
      <c r="AR11" s="5">
        <f>LS!AR11</f>
        <v>5</v>
      </c>
      <c r="AS11" s="5">
        <f>LS!AS11</f>
        <v>5</v>
      </c>
      <c r="AT11" s="5">
        <f>LS!AT11</f>
        <v>5</v>
      </c>
      <c r="AU11" s="5">
        <f>LS!AU11</f>
        <v>5</v>
      </c>
      <c r="AV11" s="5">
        <f>LS!AV11</f>
        <v>5</v>
      </c>
      <c r="AW11" s="5">
        <f>LS!AW11</f>
        <v>5</v>
      </c>
      <c r="AX11" s="5">
        <f>LS!AX11</f>
        <v>5</v>
      </c>
      <c r="AY11" s="5">
        <f>LS!AY11</f>
        <v>5</v>
      </c>
      <c r="AZ11" s="5">
        <f>LS!AZ11</f>
        <v>5</v>
      </c>
      <c r="BA11" s="5">
        <f>LS!BA11</f>
        <v>5</v>
      </c>
      <c r="BB11" s="5">
        <f>LS!BB11</f>
        <v>5</v>
      </c>
    </row>
    <row r="12" spans="1:54" x14ac:dyDescent="0.25">
      <c r="A12" s="5" t="s">
        <v>3</v>
      </c>
      <c r="C12" s="5">
        <f>LS!C12</f>
        <v>4</v>
      </c>
      <c r="D12" s="5">
        <f>LS!D12</f>
        <v>4</v>
      </c>
      <c r="E12" s="5">
        <f>LS!E12</f>
        <v>4</v>
      </c>
      <c r="F12" s="5">
        <f>LS!F12</f>
        <v>4</v>
      </c>
      <c r="G12" s="5">
        <f>LS!G12</f>
        <v>4</v>
      </c>
      <c r="H12" s="5">
        <f>LS!H12</f>
        <v>4</v>
      </c>
      <c r="I12" s="5">
        <f>LS!I12</f>
        <v>4</v>
      </c>
      <c r="J12" s="5">
        <f>LS!J12</f>
        <v>4</v>
      </c>
      <c r="K12" s="5">
        <f>LS!K12</f>
        <v>4</v>
      </c>
      <c r="L12" s="5">
        <f>LS!L12</f>
        <v>4</v>
      </c>
      <c r="M12" s="5">
        <f>LS!M12</f>
        <v>4</v>
      </c>
      <c r="N12" s="5">
        <f>LS!N12</f>
        <v>4</v>
      </c>
      <c r="O12" s="5">
        <f>LS!O12</f>
        <v>4</v>
      </c>
      <c r="P12" s="5">
        <f>LS!P12</f>
        <v>4</v>
      </c>
      <c r="Q12" s="5">
        <f>LS!Q12</f>
        <v>4</v>
      </c>
      <c r="R12" s="5">
        <f>LS!R12</f>
        <v>4</v>
      </c>
      <c r="S12" s="5">
        <f>LS!S12</f>
        <v>4</v>
      </c>
      <c r="T12" s="5">
        <f>LS!T12</f>
        <v>4</v>
      </c>
      <c r="U12" s="5">
        <f>LS!U12</f>
        <v>4</v>
      </c>
      <c r="V12" s="5">
        <f>LS!V12</f>
        <v>4</v>
      </c>
      <c r="W12" s="5">
        <f>LS!W12</f>
        <v>4</v>
      </c>
      <c r="X12" s="5">
        <f>LS!X12</f>
        <v>4</v>
      </c>
      <c r="Y12" s="5">
        <f>LS!Y12</f>
        <v>4</v>
      </c>
      <c r="Z12" s="5">
        <f>LS!Z12</f>
        <v>4</v>
      </c>
      <c r="AA12" s="5">
        <f>LS!AA12</f>
        <v>4</v>
      </c>
      <c r="AB12" s="5">
        <f>LS!AB12</f>
        <v>4</v>
      </c>
      <c r="AC12" s="5">
        <f>LS!AC12</f>
        <v>4</v>
      </c>
      <c r="AD12" s="5">
        <f>LS!AD12</f>
        <v>4</v>
      </c>
      <c r="AE12" s="5">
        <f>LS!AE12</f>
        <v>4</v>
      </c>
      <c r="AF12" s="5">
        <f>LS!AF12</f>
        <v>4</v>
      </c>
      <c r="AG12" s="5">
        <f>LS!AG12</f>
        <v>4</v>
      </c>
      <c r="AH12" s="5">
        <f>LS!AH12</f>
        <v>4</v>
      </c>
      <c r="AI12" s="5">
        <f>LS!AI12</f>
        <v>4</v>
      </c>
      <c r="AJ12" s="5">
        <f>LS!AJ12</f>
        <v>4</v>
      </c>
      <c r="AK12" s="5">
        <f>LS!AK12</f>
        <v>4</v>
      </c>
      <c r="AL12" s="5">
        <f>LS!AL12</f>
        <v>4</v>
      </c>
      <c r="AM12" s="5">
        <f>LS!AM12</f>
        <v>4</v>
      </c>
      <c r="AN12" s="5">
        <f>LS!AN12</f>
        <v>4</v>
      </c>
      <c r="AO12" s="5">
        <f>LS!AO12</f>
        <v>4</v>
      </c>
      <c r="AP12" s="5">
        <f>LS!AP12</f>
        <v>4</v>
      </c>
      <c r="AQ12" s="5">
        <f>LS!AQ12</f>
        <v>4</v>
      </c>
      <c r="AR12" s="5">
        <f>LS!AR12</f>
        <v>4</v>
      </c>
      <c r="AS12" s="5">
        <f>LS!AS12</f>
        <v>4</v>
      </c>
      <c r="AT12" s="5">
        <f>LS!AT12</f>
        <v>4</v>
      </c>
      <c r="AU12" s="5">
        <f>LS!AU12</f>
        <v>4</v>
      </c>
      <c r="AV12" s="5">
        <f>LS!AV12</f>
        <v>4</v>
      </c>
      <c r="AW12" s="5">
        <f>LS!AW12</f>
        <v>4</v>
      </c>
      <c r="AX12" s="5">
        <f>LS!AX12</f>
        <v>4</v>
      </c>
      <c r="AY12" s="5">
        <f>LS!AY12</f>
        <v>4</v>
      </c>
      <c r="AZ12" s="5">
        <f>LS!AZ12</f>
        <v>4</v>
      </c>
      <c r="BA12" s="5">
        <f>LS!BA12</f>
        <v>4</v>
      </c>
      <c r="BB12" s="5">
        <f>LS!BB12</f>
        <v>4</v>
      </c>
    </row>
    <row r="14" spans="1:54" s="70" customFormat="1" x14ac:dyDescent="0.25">
      <c r="A14" s="68" t="s">
        <v>35</v>
      </c>
      <c r="B14" s="68"/>
      <c r="C14" s="69">
        <f>SUM(C15:C22)</f>
        <v>7.0000000000000009</v>
      </c>
      <c r="D14" s="69">
        <f t="shared" ref="D14:N14" si="2">SUM(D15:D22)</f>
        <v>7.0000000000000009</v>
      </c>
      <c r="E14" s="69">
        <f t="shared" si="2"/>
        <v>13</v>
      </c>
      <c r="F14" s="69">
        <f t="shared" si="2"/>
        <v>20</v>
      </c>
      <c r="G14" s="69">
        <f t="shared" si="2"/>
        <v>24</v>
      </c>
      <c r="H14" s="69">
        <f t="shared" si="2"/>
        <v>24</v>
      </c>
      <c r="I14" s="69">
        <f t="shared" si="2"/>
        <v>24</v>
      </c>
      <c r="J14" s="69">
        <f t="shared" si="2"/>
        <v>24</v>
      </c>
      <c r="K14" s="69">
        <f t="shared" si="2"/>
        <v>24</v>
      </c>
      <c r="L14" s="69">
        <f t="shared" si="2"/>
        <v>24</v>
      </c>
      <c r="M14" s="69">
        <f t="shared" si="2"/>
        <v>24</v>
      </c>
      <c r="N14" s="69">
        <f t="shared" si="2"/>
        <v>24</v>
      </c>
      <c r="O14" s="69">
        <f>SUM(C14:N14)</f>
        <v>239</v>
      </c>
      <c r="P14" s="69">
        <f t="shared" ref="P14:AY14" si="3">SUM(P15:P22)</f>
        <v>24</v>
      </c>
      <c r="Q14" s="69">
        <f t="shared" si="3"/>
        <v>24</v>
      </c>
      <c r="R14" s="69">
        <f t="shared" si="3"/>
        <v>24</v>
      </c>
      <c r="S14" s="69">
        <f t="shared" si="3"/>
        <v>24</v>
      </c>
      <c r="T14" s="69">
        <f t="shared" si="3"/>
        <v>24</v>
      </c>
      <c r="U14" s="69">
        <f t="shared" si="3"/>
        <v>24</v>
      </c>
      <c r="V14" s="69">
        <f t="shared" si="3"/>
        <v>24</v>
      </c>
      <c r="W14" s="69">
        <f t="shared" si="3"/>
        <v>24</v>
      </c>
      <c r="X14" s="69">
        <f t="shared" si="3"/>
        <v>24</v>
      </c>
      <c r="Y14" s="69">
        <f t="shared" si="3"/>
        <v>24</v>
      </c>
      <c r="Z14" s="69">
        <f t="shared" si="3"/>
        <v>24</v>
      </c>
      <c r="AA14" s="69">
        <f t="shared" si="3"/>
        <v>24</v>
      </c>
      <c r="AB14" s="69">
        <f t="shared" si="3"/>
        <v>24</v>
      </c>
      <c r="AC14" s="69">
        <f t="shared" si="3"/>
        <v>48</v>
      </c>
      <c r="AD14" s="69">
        <f t="shared" si="3"/>
        <v>48</v>
      </c>
      <c r="AE14" s="69">
        <f t="shared" si="3"/>
        <v>48</v>
      </c>
      <c r="AF14" s="69">
        <f t="shared" si="3"/>
        <v>48</v>
      </c>
      <c r="AG14" s="69">
        <f t="shared" si="3"/>
        <v>48</v>
      </c>
      <c r="AH14" s="69">
        <f t="shared" si="3"/>
        <v>48</v>
      </c>
      <c r="AI14" s="69">
        <f t="shared" si="3"/>
        <v>48</v>
      </c>
      <c r="AJ14" s="69">
        <f t="shared" si="3"/>
        <v>48</v>
      </c>
      <c r="AK14" s="69">
        <f t="shared" si="3"/>
        <v>48</v>
      </c>
      <c r="AL14" s="69">
        <f t="shared" si="3"/>
        <v>48</v>
      </c>
      <c r="AM14" s="69">
        <f t="shared" si="3"/>
        <v>48</v>
      </c>
      <c r="AN14" s="69">
        <f t="shared" si="3"/>
        <v>48</v>
      </c>
      <c r="AO14" s="69">
        <f t="shared" si="3"/>
        <v>72.000000000000014</v>
      </c>
      <c r="AP14" s="69">
        <f t="shared" si="3"/>
        <v>72.000000000000014</v>
      </c>
      <c r="AQ14" s="69">
        <f t="shared" si="3"/>
        <v>72.000000000000014</v>
      </c>
      <c r="AR14" s="69">
        <f t="shared" si="3"/>
        <v>72.000000000000014</v>
      </c>
      <c r="AS14" s="69">
        <f t="shared" si="3"/>
        <v>72.000000000000014</v>
      </c>
      <c r="AT14" s="69">
        <f t="shared" si="3"/>
        <v>72.000000000000014</v>
      </c>
      <c r="AU14" s="69">
        <f t="shared" si="3"/>
        <v>72.000000000000014</v>
      </c>
      <c r="AV14" s="69">
        <f t="shared" si="3"/>
        <v>72.000000000000014</v>
      </c>
      <c r="AW14" s="69">
        <f t="shared" si="3"/>
        <v>72.000000000000014</v>
      </c>
      <c r="AX14" s="69">
        <f t="shared" si="3"/>
        <v>72.000000000000014</v>
      </c>
      <c r="AY14" s="69">
        <f t="shared" si="3"/>
        <v>72.000000000000014</v>
      </c>
      <c r="AZ14" s="69">
        <f>SUM(P14:AA14)</f>
        <v>288</v>
      </c>
      <c r="BA14" s="69">
        <f>SUM(AB14:AM14)</f>
        <v>552</v>
      </c>
      <c r="BB14" s="69">
        <f>SUM(AN14:AY14)</f>
        <v>840.00000000000011</v>
      </c>
    </row>
    <row r="15" spans="1:54" x14ac:dyDescent="0.25">
      <c r="A15" s="5" t="s">
        <v>18</v>
      </c>
      <c r="B15" s="12">
        <v>0.44</v>
      </c>
      <c r="C15" s="67">
        <f>$B$15*((C3*C9)+(C10*C4)+(C5*C11)+(C6*C12))</f>
        <v>3.08</v>
      </c>
      <c r="D15" s="67">
        <f t="shared" ref="D15:N15" si="4">$B$15*((D3*D9)+(D10*D4)+(D5*D11)+(D6*D12))</f>
        <v>3.08</v>
      </c>
      <c r="E15" s="67">
        <f t="shared" si="4"/>
        <v>5.72</v>
      </c>
      <c r="F15" s="67">
        <f t="shared" si="4"/>
        <v>8.8000000000000007</v>
      </c>
      <c r="G15" s="67">
        <f t="shared" si="4"/>
        <v>10.56</v>
      </c>
      <c r="H15" s="67">
        <f t="shared" si="4"/>
        <v>10.56</v>
      </c>
      <c r="I15" s="67">
        <f t="shared" si="4"/>
        <v>10.56</v>
      </c>
      <c r="J15" s="67">
        <f t="shared" si="4"/>
        <v>10.56</v>
      </c>
      <c r="K15" s="67">
        <f t="shared" si="4"/>
        <v>10.56</v>
      </c>
      <c r="L15" s="67">
        <f t="shared" si="4"/>
        <v>10.56</v>
      </c>
      <c r="M15" s="67">
        <f t="shared" si="4"/>
        <v>10.56</v>
      </c>
      <c r="N15" s="67">
        <f t="shared" si="4"/>
        <v>10.56</v>
      </c>
      <c r="O15" s="17">
        <f t="shared" ref="O15:O22" si="5">SUM(C15:N15)</f>
        <v>105.16000000000001</v>
      </c>
      <c r="P15" s="50">
        <f>$L15/$L$5*P$5</f>
        <v>10.56</v>
      </c>
      <c r="Q15" s="50">
        <f>$M15/$M$5*Q$5</f>
        <v>10.56</v>
      </c>
      <c r="R15" s="50">
        <f>$N15/$N$5*R$5</f>
        <v>10.56</v>
      </c>
      <c r="S15" s="50">
        <f>$L15/$L$5*S$5</f>
        <v>10.56</v>
      </c>
      <c r="T15" s="50">
        <f>$M15/$M$5*T$5</f>
        <v>10.56</v>
      </c>
      <c r="U15" s="50">
        <f>$N15/$N$5*U$5</f>
        <v>10.56</v>
      </c>
      <c r="V15" s="50">
        <f>$L15/$L$5*V$5</f>
        <v>10.56</v>
      </c>
      <c r="W15" s="50">
        <f>$M15/$M$5*W$5</f>
        <v>10.56</v>
      </c>
      <c r="X15" s="50">
        <f>$N15/$N$5*X$5</f>
        <v>10.56</v>
      </c>
      <c r="Y15" s="50">
        <f>$L15/$L$5*Y$5</f>
        <v>10.56</v>
      </c>
      <c r="Z15" s="50">
        <f>$M15/$M$5*Z$5</f>
        <v>10.56</v>
      </c>
      <c r="AA15" s="50">
        <f>$N15/$N$5*AA$5</f>
        <v>10.56</v>
      </c>
      <c r="AB15" s="50">
        <f>$L15/$L$5*AB$5</f>
        <v>10.56</v>
      </c>
      <c r="AC15" s="50">
        <f>$M15/$M$5*AC$5</f>
        <v>21.12</v>
      </c>
      <c r="AD15" s="50">
        <f>$N15/$N$5*AD$5</f>
        <v>21.12</v>
      </c>
      <c r="AE15" s="50">
        <f>$L15/$L$5*AE$5</f>
        <v>21.12</v>
      </c>
      <c r="AF15" s="50">
        <f>$M15/$M$5*AF$5</f>
        <v>21.12</v>
      </c>
      <c r="AG15" s="50">
        <f>$N15/$N$5*AG$5</f>
        <v>21.12</v>
      </c>
      <c r="AH15" s="50">
        <f>$L15/$L$5*AH$5</f>
        <v>21.12</v>
      </c>
      <c r="AI15" s="50">
        <f>$M15/$M$5*AI$5</f>
        <v>21.12</v>
      </c>
      <c r="AJ15" s="50">
        <f>$N15/$N$5*AJ$5</f>
        <v>21.12</v>
      </c>
      <c r="AK15" s="50">
        <f>$L15/$L$5*AK$5</f>
        <v>21.12</v>
      </c>
      <c r="AL15" s="50">
        <f>$M15/$M$5*AL$5</f>
        <v>21.12</v>
      </c>
      <c r="AM15" s="50">
        <f>$N15/$N$5*AM$5</f>
        <v>21.12</v>
      </c>
      <c r="AN15" s="50">
        <f>$L15/$L$5*AN$5</f>
        <v>21.12</v>
      </c>
      <c r="AO15" s="50">
        <f>$M15/$M$5*AO$5</f>
        <v>31.68</v>
      </c>
      <c r="AP15" s="50">
        <f>$N15/$N$5*AP$5</f>
        <v>31.68</v>
      </c>
      <c r="AQ15" s="50">
        <f>$L15/$L$5*AQ$5</f>
        <v>31.68</v>
      </c>
      <c r="AR15" s="50">
        <f>$M15/$M$5*AR$5</f>
        <v>31.68</v>
      </c>
      <c r="AS15" s="50">
        <f>$N15/$N$5*AS$5</f>
        <v>31.68</v>
      </c>
      <c r="AT15" s="50">
        <f>$L15/$L$5*AT$5</f>
        <v>31.68</v>
      </c>
      <c r="AU15" s="50">
        <f>$M15/$M$5*AU$5</f>
        <v>31.68</v>
      </c>
      <c r="AV15" s="50">
        <f>$N15/$N$5*AV$5</f>
        <v>31.68</v>
      </c>
      <c r="AW15" s="50">
        <f>$L15/$L$5*AW$5</f>
        <v>31.68</v>
      </c>
      <c r="AX15" s="50">
        <f>$M15/$M$5*AX$5</f>
        <v>31.68</v>
      </c>
      <c r="AY15" s="50">
        <f>$N15/$N$5*AY$5</f>
        <v>31.68</v>
      </c>
      <c r="AZ15" s="48">
        <f t="shared" ref="AZ15:AZ22" si="6">SUM(P15:AA15)</f>
        <v>126.72000000000001</v>
      </c>
      <c r="BA15" s="48">
        <f t="shared" ref="BA15:BA22" si="7">SUM(AB15:AM15)</f>
        <v>242.88000000000002</v>
      </c>
      <c r="BB15" s="48">
        <f t="shared" ref="BB15:BB22" si="8">SUM(AN15:AY15)</f>
        <v>369.6</v>
      </c>
    </row>
    <row r="16" spans="1:54" x14ac:dyDescent="0.25">
      <c r="A16" s="5" t="s">
        <v>19</v>
      </c>
      <c r="B16" s="12">
        <v>0.1</v>
      </c>
      <c r="C16" s="67">
        <f>$B$16*((C3*C9)+(C10*C4)+(C5*C11)+(C6*C12))</f>
        <v>0.70000000000000007</v>
      </c>
      <c r="D16" s="67">
        <f t="shared" ref="D16:N16" si="9">$B$16*((D3*D9)+(D10*D4)+(D5*D11)+(D6*D12))</f>
        <v>0.70000000000000007</v>
      </c>
      <c r="E16" s="67">
        <f t="shared" si="9"/>
        <v>1.3</v>
      </c>
      <c r="F16" s="67">
        <f t="shared" si="9"/>
        <v>2</v>
      </c>
      <c r="G16" s="67">
        <f t="shared" si="9"/>
        <v>2.4000000000000004</v>
      </c>
      <c r="H16" s="67">
        <f t="shared" si="9"/>
        <v>2.4000000000000004</v>
      </c>
      <c r="I16" s="67">
        <f t="shared" si="9"/>
        <v>2.4000000000000004</v>
      </c>
      <c r="J16" s="67">
        <f t="shared" si="9"/>
        <v>2.4000000000000004</v>
      </c>
      <c r="K16" s="67">
        <f t="shared" si="9"/>
        <v>2.4000000000000004</v>
      </c>
      <c r="L16" s="67">
        <f t="shared" si="9"/>
        <v>2.4000000000000004</v>
      </c>
      <c r="M16" s="67">
        <f t="shared" si="9"/>
        <v>2.4000000000000004</v>
      </c>
      <c r="N16" s="67">
        <f t="shared" si="9"/>
        <v>2.4000000000000004</v>
      </c>
      <c r="O16" s="17">
        <f t="shared" si="5"/>
        <v>23.9</v>
      </c>
      <c r="P16" s="50">
        <f t="shared" ref="P16:P22" si="10">$L16/$L$5*P$5</f>
        <v>2.4000000000000004</v>
      </c>
      <c r="Q16" s="50">
        <f t="shared" ref="Q16:Q22" si="11">$M16/$M$5*Q$5</f>
        <v>2.4000000000000004</v>
      </c>
      <c r="R16" s="50">
        <f t="shared" ref="R16:R22" si="12">$N16/$N$5*R$5</f>
        <v>2.4000000000000004</v>
      </c>
      <c r="S16" s="50">
        <f t="shared" ref="S16:S22" si="13">$L16/$L$5*S$5</f>
        <v>2.4000000000000004</v>
      </c>
      <c r="T16" s="50">
        <f t="shared" ref="T16:T22" si="14">$M16/$M$5*T$5</f>
        <v>2.4000000000000004</v>
      </c>
      <c r="U16" s="50">
        <f t="shared" ref="U16:U22" si="15">$N16/$N$5*U$5</f>
        <v>2.4000000000000004</v>
      </c>
      <c r="V16" s="50">
        <f t="shared" ref="V16:V22" si="16">$L16/$L$5*V$5</f>
        <v>2.4000000000000004</v>
      </c>
      <c r="W16" s="50">
        <f t="shared" ref="W16:W22" si="17">$M16/$M$5*W$5</f>
        <v>2.4000000000000004</v>
      </c>
      <c r="X16" s="50">
        <f t="shared" ref="X16:X22" si="18">$N16/$N$5*X$5</f>
        <v>2.4000000000000004</v>
      </c>
      <c r="Y16" s="50">
        <f t="shared" ref="Y16:Y22" si="19">$L16/$L$5*Y$5</f>
        <v>2.4000000000000004</v>
      </c>
      <c r="Z16" s="50">
        <f t="shared" ref="Z16:Z22" si="20">$M16/$M$5*Z$5</f>
        <v>2.4000000000000004</v>
      </c>
      <c r="AA16" s="50">
        <f t="shared" ref="AA16:AA22" si="21">$N16/$N$5*AA$5</f>
        <v>2.4000000000000004</v>
      </c>
      <c r="AB16" s="50">
        <f t="shared" ref="AB16:AB22" si="22">$L16/$L$5*AB$5</f>
        <v>2.4000000000000004</v>
      </c>
      <c r="AC16" s="50">
        <f t="shared" ref="AC16:AC22" si="23">$M16/$M$5*AC$5</f>
        <v>4.8000000000000007</v>
      </c>
      <c r="AD16" s="50">
        <f t="shared" ref="AD16:AD22" si="24">$N16/$N$5*AD$5</f>
        <v>4.8000000000000007</v>
      </c>
      <c r="AE16" s="50">
        <f t="shared" ref="AE16:AE22" si="25">$L16/$L$5*AE$5</f>
        <v>4.8000000000000007</v>
      </c>
      <c r="AF16" s="50">
        <f t="shared" ref="AF16:AF22" si="26">$M16/$M$5*AF$5</f>
        <v>4.8000000000000007</v>
      </c>
      <c r="AG16" s="50">
        <f t="shared" ref="AG16:AG22" si="27">$N16/$N$5*AG$5</f>
        <v>4.8000000000000007</v>
      </c>
      <c r="AH16" s="50">
        <f t="shared" ref="AH16:AH22" si="28">$L16/$L$5*AH$5</f>
        <v>4.8000000000000007</v>
      </c>
      <c r="AI16" s="50">
        <f t="shared" ref="AI16:AI22" si="29">$M16/$M$5*AI$5</f>
        <v>4.8000000000000007</v>
      </c>
      <c r="AJ16" s="50">
        <f t="shared" ref="AJ16:AJ22" si="30">$N16/$N$5*AJ$5</f>
        <v>4.8000000000000007</v>
      </c>
      <c r="AK16" s="50">
        <f t="shared" ref="AK16:AK22" si="31">$L16/$L$5*AK$5</f>
        <v>4.8000000000000007</v>
      </c>
      <c r="AL16" s="50">
        <f t="shared" ref="AL16:AL22" si="32">$M16/$M$5*AL$5</f>
        <v>4.8000000000000007</v>
      </c>
      <c r="AM16" s="50">
        <f t="shared" ref="AM16:AM22" si="33">$N16/$N$5*AM$5</f>
        <v>4.8000000000000007</v>
      </c>
      <c r="AN16" s="50">
        <f t="shared" ref="AN16:AN22" si="34">$L16/$L$5*AN$5</f>
        <v>4.8000000000000007</v>
      </c>
      <c r="AO16" s="50">
        <f t="shared" ref="AO16:AO22" si="35">$M16/$M$5*AO$5</f>
        <v>7.2000000000000011</v>
      </c>
      <c r="AP16" s="50">
        <f t="shared" ref="AP16:AP22" si="36">$N16/$N$5*AP$5</f>
        <v>7.2000000000000011</v>
      </c>
      <c r="AQ16" s="50">
        <f t="shared" ref="AQ16:AQ22" si="37">$L16/$L$5*AQ$5</f>
        <v>7.2000000000000011</v>
      </c>
      <c r="AR16" s="50">
        <f t="shared" ref="AR16:AR22" si="38">$M16/$M$5*AR$5</f>
        <v>7.2000000000000011</v>
      </c>
      <c r="AS16" s="50">
        <f t="shared" ref="AS16:AS22" si="39">$N16/$N$5*AS$5</f>
        <v>7.2000000000000011</v>
      </c>
      <c r="AT16" s="50">
        <f t="shared" ref="AT16:AT22" si="40">$L16/$L$5*AT$5</f>
        <v>7.2000000000000011</v>
      </c>
      <c r="AU16" s="50">
        <f t="shared" ref="AU16:AU22" si="41">$M16/$M$5*AU$5</f>
        <v>7.2000000000000011</v>
      </c>
      <c r="AV16" s="50">
        <f t="shared" ref="AV16:AV22" si="42">$N16/$N$5*AV$5</f>
        <v>7.2000000000000011</v>
      </c>
      <c r="AW16" s="50">
        <f t="shared" ref="AW16:AW22" si="43">$L16/$L$5*AW$5</f>
        <v>7.2000000000000011</v>
      </c>
      <c r="AX16" s="50">
        <f t="shared" ref="AX16:AX22" si="44">$M16/$M$5*AX$5</f>
        <v>7.2000000000000011</v>
      </c>
      <c r="AY16" s="50">
        <f t="shared" ref="AY16:AY22" si="45">$N16/$N$5*AY$5</f>
        <v>7.2000000000000011</v>
      </c>
      <c r="AZ16" s="48">
        <f t="shared" si="6"/>
        <v>28.799999999999997</v>
      </c>
      <c r="BA16" s="48">
        <f t="shared" si="7"/>
        <v>55.2</v>
      </c>
      <c r="BB16" s="48">
        <f t="shared" si="8"/>
        <v>84.000000000000028</v>
      </c>
    </row>
    <row r="17" spans="1:54" x14ac:dyDescent="0.25">
      <c r="A17" s="5" t="s">
        <v>20</v>
      </c>
      <c r="B17" s="12">
        <v>0.06</v>
      </c>
      <c r="C17" s="67">
        <f>$B$17*((C3*C9)+(C10*C4)+(C5*C11)+(C6*C12))</f>
        <v>0.42</v>
      </c>
      <c r="D17" s="67">
        <f t="shared" ref="D17:N17" si="46">$B$17*((D3*D9)+(D10*D4)+(D5*D11)+(D6*D12))</f>
        <v>0.42</v>
      </c>
      <c r="E17" s="67">
        <f t="shared" si="46"/>
        <v>0.78</v>
      </c>
      <c r="F17" s="67">
        <f t="shared" si="46"/>
        <v>1.2</v>
      </c>
      <c r="G17" s="67">
        <f t="shared" si="46"/>
        <v>1.44</v>
      </c>
      <c r="H17" s="67">
        <f t="shared" si="46"/>
        <v>1.44</v>
      </c>
      <c r="I17" s="67">
        <f t="shared" si="46"/>
        <v>1.44</v>
      </c>
      <c r="J17" s="67">
        <f t="shared" si="46"/>
        <v>1.44</v>
      </c>
      <c r="K17" s="67">
        <f t="shared" si="46"/>
        <v>1.44</v>
      </c>
      <c r="L17" s="67">
        <f t="shared" si="46"/>
        <v>1.44</v>
      </c>
      <c r="M17" s="67">
        <f t="shared" si="46"/>
        <v>1.44</v>
      </c>
      <c r="N17" s="67">
        <f t="shared" si="46"/>
        <v>1.44</v>
      </c>
      <c r="O17" s="17">
        <f t="shared" si="5"/>
        <v>14.339999999999996</v>
      </c>
      <c r="P17" s="50">
        <f t="shared" si="10"/>
        <v>1.44</v>
      </c>
      <c r="Q17" s="50">
        <f t="shared" si="11"/>
        <v>1.44</v>
      </c>
      <c r="R17" s="50">
        <f t="shared" si="12"/>
        <v>1.44</v>
      </c>
      <c r="S17" s="50">
        <f t="shared" si="13"/>
        <v>1.44</v>
      </c>
      <c r="T17" s="50">
        <f t="shared" si="14"/>
        <v>1.44</v>
      </c>
      <c r="U17" s="50">
        <f t="shared" si="15"/>
        <v>1.44</v>
      </c>
      <c r="V17" s="50">
        <f t="shared" si="16"/>
        <v>1.44</v>
      </c>
      <c r="W17" s="50">
        <f t="shared" si="17"/>
        <v>1.44</v>
      </c>
      <c r="X17" s="50">
        <f t="shared" si="18"/>
        <v>1.44</v>
      </c>
      <c r="Y17" s="50">
        <f t="shared" si="19"/>
        <v>1.44</v>
      </c>
      <c r="Z17" s="50">
        <f t="shared" si="20"/>
        <v>1.44</v>
      </c>
      <c r="AA17" s="50">
        <f t="shared" si="21"/>
        <v>1.44</v>
      </c>
      <c r="AB17" s="50">
        <f t="shared" si="22"/>
        <v>1.44</v>
      </c>
      <c r="AC17" s="50">
        <f t="shared" si="23"/>
        <v>2.88</v>
      </c>
      <c r="AD17" s="50">
        <f t="shared" si="24"/>
        <v>2.88</v>
      </c>
      <c r="AE17" s="50">
        <f t="shared" si="25"/>
        <v>2.88</v>
      </c>
      <c r="AF17" s="50">
        <f t="shared" si="26"/>
        <v>2.88</v>
      </c>
      <c r="AG17" s="50">
        <f t="shared" si="27"/>
        <v>2.88</v>
      </c>
      <c r="AH17" s="50">
        <f t="shared" si="28"/>
        <v>2.88</v>
      </c>
      <c r="AI17" s="50">
        <f t="shared" si="29"/>
        <v>2.88</v>
      </c>
      <c r="AJ17" s="50">
        <f t="shared" si="30"/>
        <v>2.88</v>
      </c>
      <c r="AK17" s="50">
        <f t="shared" si="31"/>
        <v>2.88</v>
      </c>
      <c r="AL17" s="50">
        <f t="shared" si="32"/>
        <v>2.88</v>
      </c>
      <c r="AM17" s="50">
        <f t="shared" si="33"/>
        <v>2.88</v>
      </c>
      <c r="AN17" s="50">
        <f t="shared" si="34"/>
        <v>2.88</v>
      </c>
      <c r="AO17" s="50">
        <f t="shared" si="35"/>
        <v>4.32</v>
      </c>
      <c r="AP17" s="50">
        <f t="shared" si="36"/>
        <v>4.32</v>
      </c>
      <c r="AQ17" s="50">
        <f t="shared" si="37"/>
        <v>4.32</v>
      </c>
      <c r="AR17" s="50">
        <f t="shared" si="38"/>
        <v>4.32</v>
      </c>
      <c r="AS17" s="50">
        <f t="shared" si="39"/>
        <v>4.32</v>
      </c>
      <c r="AT17" s="50">
        <f t="shared" si="40"/>
        <v>4.32</v>
      </c>
      <c r="AU17" s="50">
        <f t="shared" si="41"/>
        <v>4.32</v>
      </c>
      <c r="AV17" s="50">
        <f t="shared" si="42"/>
        <v>4.32</v>
      </c>
      <c r="AW17" s="50">
        <f t="shared" si="43"/>
        <v>4.32</v>
      </c>
      <c r="AX17" s="50">
        <f t="shared" si="44"/>
        <v>4.32</v>
      </c>
      <c r="AY17" s="50">
        <f t="shared" si="45"/>
        <v>4.32</v>
      </c>
      <c r="AZ17" s="48">
        <f t="shared" si="6"/>
        <v>17.279999999999998</v>
      </c>
      <c r="BA17" s="48">
        <f t="shared" si="7"/>
        <v>33.119999999999997</v>
      </c>
      <c r="BB17" s="48">
        <f t="shared" si="8"/>
        <v>50.400000000000006</v>
      </c>
    </row>
    <row r="18" spans="1:54" x14ac:dyDescent="0.25">
      <c r="A18" s="5" t="s">
        <v>21</v>
      </c>
      <c r="B18" s="12">
        <v>7.0000000000000007E-2</v>
      </c>
      <c r="C18" s="67">
        <f>$B$18*((C3*C9)+(C10*C4)+(C5*C11)+(C6*C12))</f>
        <v>0.49000000000000005</v>
      </c>
      <c r="D18" s="67">
        <f t="shared" ref="D18:N18" si="47">$B$18*((D3*D9)+(D10*D4)+(D5*D11)+(D6*D12))</f>
        <v>0.49000000000000005</v>
      </c>
      <c r="E18" s="67">
        <f t="shared" si="47"/>
        <v>0.91000000000000014</v>
      </c>
      <c r="F18" s="67">
        <f t="shared" si="47"/>
        <v>1.4000000000000001</v>
      </c>
      <c r="G18" s="67">
        <f t="shared" si="47"/>
        <v>1.6800000000000002</v>
      </c>
      <c r="H18" s="67">
        <f t="shared" si="47"/>
        <v>1.6800000000000002</v>
      </c>
      <c r="I18" s="67">
        <f t="shared" si="47"/>
        <v>1.6800000000000002</v>
      </c>
      <c r="J18" s="67">
        <f t="shared" si="47"/>
        <v>1.6800000000000002</v>
      </c>
      <c r="K18" s="67">
        <f t="shared" si="47"/>
        <v>1.6800000000000002</v>
      </c>
      <c r="L18" s="67">
        <f t="shared" si="47"/>
        <v>1.6800000000000002</v>
      </c>
      <c r="M18" s="67">
        <f t="shared" si="47"/>
        <v>1.6800000000000002</v>
      </c>
      <c r="N18" s="67">
        <f t="shared" si="47"/>
        <v>1.6800000000000002</v>
      </c>
      <c r="O18" s="17">
        <f t="shared" si="5"/>
        <v>16.73</v>
      </c>
      <c r="P18" s="50">
        <f t="shared" si="10"/>
        <v>1.6800000000000002</v>
      </c>
      <c r="Q18" s="50">
        <f t="shared" si="11"/>
        <v>1.6800000000000002</v>
      </c>
      <c r="R18" s="50">
        <f t="shared" si="12"/>
        <v>1.6800000000000002</v>
      </c>
      <c r="S18" s="50">
        <f t="shared" si="13"/>
        <v>1.6800000000000002</v>
      </c>
      <c r="T18" s="50">
        <f t="shared" si="14"/>
        <v>1.6800000000000002</v>
      </c>
      <c r="U18" s="50">
        <f t="shared" si="15"/>
        <v>1.6800000000000002</v>
      </c>
      <c r="V18" s="50">
        <f t="shared" si="16"/>
        <v>1.6800000000000002</v>
      </c>
      <c r="W18" s="50">
        <f t="shared" si="17"/>
        <v>1.6800000000000002</v>
      </c>
      <c r="X18" s="50">
        <f t="shared" si="18"/>
        <v>1.6800000000000002</v>
      </c>
      <c r="Y18" s="50">
        <f t="shared" si="19"/>
        <v>1.6800000000000002</v>
      </c>
      <c r="Z18" s="50">
        <f t="shared" si="20"/>
        <v>1.6800000000000002</v>
      </c>
      <c r="AA18" s="50">
        <f t="shared" si="21"/>
        <v>1.6800000000000002</v>
      </c>
      <c r="AB18" s="50">
        <f t="shared" si="22"/>
        <v>1.6800000000000002</v>
      </c>
      <c r="AC18" s="50">
        <f t="shared" si="23"/>
        <v>3.3600000000000003</v>
      </c>
      <c r="AD18" s="50">
        <f t="shared" si="24"/>
        <v>3.3600000000000003</v>
      </c>
      <c r="AE18" s="50">
        <f t="shared" si="25"/>
        <v>3.3600000000000003</v>
      </c>
      <c r="AF18" s="50">
        <f t="shared" si="26"/>
        <v>3.3600000000000003</v>
      </c>
      <c r="AG18" s="50">
        <f t="shared" si="27"/>
        <v>3.3600000000000003</v>
      </c>
      <c r="AH18" s="50">
        <f t="shared" si="28"/>
        <v>3.3600000000000003</v>
      </c>
      <c r="AI18" s="50">
        <f t="shared" si="29"/>
        <v>3.3600000000000003</v>
      </c>
      <c r="AJ18" s="50">
        <f t="shared" si="30"/>
        <v>3.3600000000000003</v>
      </c>
      <c r="AK18" s="50">
        <f t="shared" si="31"/>
        <v>3.3600000000000003</v>
      </c>
      <c r="AL18" s="50">
        <f t="shared" si="32"/>
        <v>3.3600000000000003</v>
      </c>
      <c r="AM18" s="50">
        <f t="shared" si="33"/>
        <v>3.3600000000000003</v>
      </c>
      <c r="AN18" s="50">
        <f t="shared" si="34"/>
        <v>3.3600000000000003</v>
      </c>
      <c r="AO18" s="50">
        <f t="shared" si="35"/>
        <v>5.0400000000000009</v>
      </c>
      <c r="AP18" s="50">
        <f t="shared" si="36"/>
        <v>5.0400000000000009</v>
      </c>
      <c r="AQ18" s="50">
        <f t="shared" si="37"/>
        <v>5.0400000000000009</v>
      </c>
      <c r="AR18" s="50">
        <f t="shared" si="38"/>
        <v>5.0400000000000009</v>
      </c>
      <c r="AS18" s="50">
        <f t="shared" si="39"/>
        <v>5.0400000000000009</v>
      </c>
      <c r="AT18" s="50">
        <f t="shared" si="40"/>
        <v>5.0400000000000009</v>
      </c>
      <c r="AU18" s="50">
        <f t="shared" si="41"/>
        <v>5.0400000000000009</v>
      </c>
      <c r="AV18" s="50">
        <f t="shared" si="42"/>
        <v>5.0400000000000009</v>
      </c>
      <c r="AW18" s="50">
        <f t="shared" si="43"/>
        <v>5.0400000000000009</v>
      </c>
      <c r="AX18" s="50">
        <f t="shared" si="44"/>
        <v>5.0400000000000009</v>
      </c>
      <c r="AY18" s="50">
        <f t="shared" si="45"/>
        <v>5.0400000000000009</v>
      </c>
      <c r="AZ18" s="48">
        <f t="shared" si="6"/>
        <v>20.16</v>
      </c>
      <c r="BA18" s="48">
        <f t="shared" si="7"/>
        <v>38.64</v>
      </c>
      <c r="BB18" s="48">
        <f t="shared" si="8"/>
        <v>58.8</v>
      </c>
    </row>
    <row r="19" spans="1:54" x14ac:dyDescent="0.25">
      <c r="A19" s="5" t="s">
        <v>22</v>
      </c>
      <c r="B19" s="12">
        <v>0.14000000000000001</v>
      </c>
      <c r="C19" s="67">
        <f>$B$19*((C3*C9)+(C10*C4)+(C5*C11)+(C6*C12))</f>
        <v>0.98000000000000009</v>
      </c>
      <c r="D19" s="67">
        <f t="shared" ref="D19:N19" si="48">$B$19*((D3*D9)+(D10*D4)+(D5*D11)+(D6*D12))</f>
        <v>0.98000000000000009</v>
      </c>
      <c r="E19" s="67">
        <f t="shared" si="48"/>
        <v>1.8200000000000003</v>
      </c>
      <c r="F19" s="67">
        <f t="shared" si="48"/>
        <v>2.8000000000000003</v>
      </c>
      <c r="G19" s="67">
        <f t="shared" si="48"/>
        <v>3.3600000000000003</v>
      </c>
      <c r="H19" s="67">
        <f t="shared" si="48"/>
        <v>3.3600000000000003</v>
      </c>
      <c r="I19" s="67">
        <f t="shared" si="48"/>
        <v>3.3600000000000003</v>
      </c>
      <c r="J19" s="67">
        <f t="shared" si="48"/>
        <v>3.3600000000000003</v>
      </c>
      <c r="K19" s="67">
        <f t="shared" si="48"/>
        <v>3.3600000000000003</v>
      </c>
      <c r="L19" s="67">
        <f t="shared" si="48"/>
        <v>3.3600000000000003</v>
      </c>
      <c r="M19" s="67">
        <f t="shared" si="48"/>
        <v>3.3600000000000003</v>
      </c>
      <c r="N19" s="67">
        <f t="shared" si="48"/>
        <v>3.3600000000000003</v>
      </c>
      <c r="O19" s="17">
        <f t="shared" si="5"/>
        <v>33.46</v>
      </c>
      <c r="P19" s="50">
        <f t="shared" si="10"/>
        <v>3.3600000000000003</v>
      </c>
      <c r="Q19" s="50">
        <f t="shared" si="11"/>
        <v>3.3600000000000003</v>
      </c>
      <c r="R19" s="50">
        <f t="shared" si="12"/>
        <v>3.3600000000000003</v>
      </c>
      <c r="S19" s="50">
        <f t="shared" si="13"/>
        <v>3.3600000000000003</v>
      </c>
      <c r="T19" s="50">
        <f t="shared" si="14"/>
        <v>3.3600000000000003</v>
      </c>
      <c r="U19" s="50">
        <f t="shared" si="15"/>
        <v>3.3600000000000003</v>
      </c>
      <c r="V19" s="50">
        <f t="shared" si="16"/>
        <v>3.3600000000000003</v>
      </c>
      <c r="W19" s="50">
        <f t="shared" si="17"/>
        <v>3.3600000000000003</v>
      </c>
      <c r="X19" s="50">
        <f t="shared" si="18"/>
        <v>3.3600000000000003</v>
      </c>
      <c r="Y19" s="50">
        <f t="shared" si="19"/>
        <v>3.3600000000000003</v>
      </c>
      <c r="Z19" s="50">
        <f t="shared" si="20"/>
        <v>3.3600000000000003</v>
      </c>
      <c r="AA19" s="50">
        <f t="shared" si="21"/>
        <v>3.3600000000000003</v>
      </c>
      <c r="AB19" s="50">
        <f t="shared" si="22"/>
        <v>3.3600000000000003</v>
      </c>
      <c r="AC19" s="50">
        <f t="shared" si="23"/>
        <v>6.7200000000000006</v>
      </c>
      <c r="AD19" s="50">
        <f t="shared" si="24"/>
        <v>6.7200000000000006</v>
      </c>
      <c r="AE19" s="50">
        <f t="shared" si="25"/>
        <v>6.7200000000000006</v>
      </c>
      <c r="AF19" s="50">
        <f t="shared" si="26"/>
        <v>6.7200000000000006</v>
      </c>
      <c r="AG19" s="50">
        <f t="shared" si="27"/>
        <v>6.7200000000000006</v>
      </c>
      <c r="AH19" s="50">
        <f t="shared" si="28"/>
        <v>6.7200000000000006</v>
      </c>
      <c r="AI19" s="50">
        <f t="shared" si="29"/>
        <v>6.7200000000000006</v>
      </c>
      <c r="AJ19" s="50">
        <f t="shared" si="30"/>
        <v>6.7200000000000006</v>
      </c>
      <c r="AK19" s="50">
        <f t="shared" si="31"/>
        <v>6.7200000000000006</v>
      </c>
      <c r="AL19" s="50">
        <f t="shared" si="32"/>
        <v>6.7200000000000006</v>
      </c>
      <c r="AM19" s="50">
        <f t="shared" si="33"/>
        <v>6.7200000000000006</v>
      </c>
      <c r="AN19" s="50">
        <f t="shared" si="34"/>
        <v>6.7200000000000006</v>
      </c>
      <c r="AO19" s="50">
        <f t="shared" si="35"/>
        <v>10.080000000000002</v>
      </c>
      <c r="AP19" s="50">
        <f t="shared" si="36"/>
        <v>10.080000000000002</v>
      </c>
      <c r="AQ19" s="50">
        <f t="shared" si="37"/>
        <v>10.080000000000002</v>
      </c>
      <c r="AR19" s="50">
        <f t="shared" si="38"/>
        <v>10.080000000000002</v>
      </c>
      <c r="AS19" s="50">
        <f t="shared" si="39"/>
        <v>10.080000000000002</v>
      </c>
      <c r="AT19" s="50">
        <f t="shared" si="40"/>
        <v>10.080000000000002</v>
      </c>
      <c r="AU19" s="50">
        <f t="shared" si="41"/>
        <v>10.080000000000002</v>
      </c>
      <c r="AV19" s="50">
        <f t="shared" si="42"/>
        <v>10.080000000000002</v>
      </c>
      <c r="AW19" s="50">
        <f t="shared" si="43"/>
        <v>10.080000000000002</v>
      </c>
      <c r="AX19" s="50">
        <f t="shared" si="44"/>
        <v>10.080000000000002</v>
      </c>
      <c r="AY19" s="50">
        <f t="shared" si="45"/>
        <v>10.080000000000002</v>
      </c>
      <c r="AZ19" s="48">
        <f t="shared" si="6"/>
        <v>40.32</v>
      </c>
      <c r="BA19" s="48">
        <f t="shared" si="7"/>
        <v>77.28</v>
      </c>
      <c r="BB19" s="48">
        <f t="shared" si="8"/>
        <v>117.6</v>
      </c>
    </row>
    <row r="20" spans="1:54" x14ac:dyDescent="0.25">
      <c r="A20" s="5" t="s">
        <v>23</v>
      </c>
      <c r="B20" s="12">
        <v>0.04</v>
      </c>
      <c r="C20" s="67">
        <f>$B$20*((C3*C9)+(C10*C4)+(C5*C11)+(C6*C12))</f>
        <v>0.28000000000000003</v>
      </c>
      <c r="D20" s="67">
        <f t="shared" ref="D20:N20" si="49">$B$20*((D3*D9)+(D10*D4)+(D5*D11)+(D6*D12))</f>
        <v>0.28000000000000003</v>
      </c>
      <c r="E20" s="67">
        <f t="shared" si="49"/>
        <v>0.52</v>
      </c>
      <c r="F20" s="67">
        <f t="shared" si="49"/>
        <v>0.8</v>
      </c>
      <c r="G20" s="67">
        <f t="shared" si="49"/>
        <v>0.96</v>
      </c>
      <c r="H20" s="67">
        <f t="shared" si="49"/>
        <v>0.96</v>
      </c>
      <c r="I20" s="67">
        <f t="shared" si="49"/>
        <v>0.96</v>
      </c>
      <c r="J20" s="67">
        <f t="shared" si="49"/>
        <v>0.96</v>
      </c>
      <c r="K20" s="67">
        <f t="shared" si="49"/>
        <v>0.96</v>
      </c>
      <c r="L20" s="67">
        <f t="shared" si="49"/>
        <v>0.96</v>
      </c>
      <c r="M20" s="67">
        <f t="shared" si="49"/>
        <v>0.96</v>
      </c>
      <c r="N20" s="67">
        <f t="shared" si="49"/>
        <v>0.96</v>
      </c>
      <c r="O20" s="17">
        <f t="shared" si="5"/>
        <v>9.5599999999999987</v>
      </c>
      <c r="P20" s="50">
        <f t="shared" si="10"/>
        <v>0.96</v>
      </c>
      <c r="Q20" s="50">
        <f t="shared" si="11"/>
        <v>0.96</v>
      </c>
      <c r="R20" s="50">
        <f t="shared" si="12"/>
        <v>0.96</v>
      </c>
      <c r="S20" s="50">
        <f t="shared" si="13"/>
        <v>0.96</v>
      </c>
      <c r="T20" s="50">
        <f t="shared" si="14"/>
        <v>0.96</v>
      </c>
      <c r="U20" s="50">
        <f t="shared" si="15"/>
        <v>0.96</v>
      </c>
      <c r="V20" s="50">
        <f t="shared" si="16"/>
        <v>0.96</v>
      </c>
      <c r="W20" s="50">
        <f t="shared" si="17"/>
        <v>0.96</v>
      </c>
      <c r="X20" s="50">
        <f t="shared" si="18"/>
        <v>0.96</v>
      </c>
      <c r="Y20" s="50">
        <f t="shared" si="19"/>
        <v>0.96</v>
      </c>
      <c r="Z20" s="50">
        <f t="shared" si="20"/>
        <v>0.96</v>
      </c>
      <c r="AA20" s="50">
        <f t="shared" si="21"/>
        <v>0.96</v>
      </c>
      <c r="AB20" s="50">
        <f t="shared" si="22"/>
        <v>0.96</v>
      </c>
      <c r="AC20" s="50">
        <f t="shared" si="23"/>
        <v>1.92</v>
      </c>
      <c r="AD20" s="50">
        <f t="shared" si="24"/>
        <v>1.92</v>
      </c>
      <c r="AE20" s="50">
        <f t="shared" si="25"/>
        <v>1.92</v>
      </c>
      <c r="AF20" s="50">
        <f t="shared" si="26"/>
        <v>1.92</v>
      </c>
      <c r="AG20" s="50">
        <f t="shared" si="27"/>
        <v>1.92</v>
      </c>
      <c r="AH20" s="50">
        <f t="shared" si="28"/>
        <v>1.92</v>
      </c>
      <c r="AI20" s="50">
        <f t="shared" si="29"/>
        <v>1.92</v>
      </c>
      <c r="AJ20" s="50">
        <f t="shared" si="30"/>
        <v>1.92</v>
      </c>
      <c r="AK20" s="50">
        <f t="shared" si="31"/>
        <v>1.92</v>
      </c>
      <c r="AL20" s="50">
        <f t="shared" si="32"/>
        <v>1.92</v>
      </c>
      <c r="AM20" s="50">
        <f t="shared" si="33"/>
        <v>1.92</v>
      </c>
      <c r="AN20" s="50">
        <f t="shared" si="34"/>
        <v>1.92</v>
      </c>
      <c r="AO20" s="50">
        <f t="shared" si="35"/>
        <v>2.88</v>
      </c>
      <c r="AP20" s="50">
        <f t="shared" si="36"/>
        <v>2.88</v>
      </c>
      <c r="AQ20" s="50">
        <f t="shared" si="37"/>
        <v>2.88</v>
      </c>
      <c r="AR20" s="50">
        <f t="shared" si="38"/>
        <v>2.88</v>
      </c>
      <c r="AS20" s="50">
        <f t="shared" si="39"/>
        <v>2.88</v>
      </c>
      <c r="AT20" s="50">
        <f t="shared" si="40"/>
        <v>2.88</v>
      </c>
      <c r="AU20" s="50">
        <f t="shared" si="41"/>
        <v>2.88</v>
      </c>
      <c r="AV20" s="50">
        <f t="shared" si="42"/>
        <v>2.88</v>
      </c>
      <c r="AW20" s="50">
        <f t="shared" si="43"/>
        <v>2.88</v>
      </c>
      <c r="AX20" s="50">
        <f t="shared" si="44"/>
        <v>2.88</v>
      </c>
      <c r="AY20" s="50">
        <f t="shared" si="45"/>
        <v>2.88</v>
      </c>
      <c r="AZ20" s="48">
        <f t="shared" si="6"/>
        <v>11.520000000000003</v>
      </c>
      <c r="BA20" s="48">
        <f t="shared" si="7"/>
        <v>22.080000000000005</v>
      </c>
      <c r="BB20" s="48">
        <f t="shared" si="8"/>
        <v>33.599999999999994</v>
      </c>
    </row>
    <row r="21" spans="1:54" x14ac:dyDescent="0.25">
      <c r="A21" s="5" t="s">
        <v>24</v>
      </c>
      <c r="B21" s="12">
        <v>0.15</v>
      </c>
      <c r="C21" s="67">
        <f>$B$21*((C3*C9)+(C10*C4)+(C5*C11)+(C6*C12))</f>
        <v>1.05</v>
      </c>
      <c r="D21" s="67">
        <f t="shared" ref="D21:N21" si="50">$B$21*((D3*D9)+(D10*D4)+(D5*D11)+(D6*D12))</f>
        <v>1.05</v>
      </c>
      <c r="E21" s="67">
        <f t="shared" si="50"/>
        <v>1.95</v>
      </c>
      <c r="F21" s="67">
        <f t="shared" si="50"/>
        <v>3</v>
      </c>
      <c r="G21" s="67">
        <f t="shared" si="50"/>
        <v>3.5999999999999996</v>
      </c>
      <c r="H21" s="67">
        <f t="shared" si="50"/>
        <v>3.5999999999999996</v>
      </c>
      <c r="I21" s="67">
        <f t="shared" si="50"/>
        <v>3.5999999999999996</v>
      </c>
      <c r="J21" s="67">
        <f t="shared" si="50"/>
        <v>3.5999999999999996</v>
      </c>
      <c r="K21" s="67">
        <f t="shared" si="50"/>
        <v>3.5999999999999996</v>
      </c>
      <c r="L21" s="67">
        <f t="shared" si="50"/>
        <v>3.5999999999999996</v>
      </c>
      <c r="M21" s="67">
        <f t="shared" si="50"/>
        <v>3.5999999999999996</v>
      </c>
      <c r="N21" s="67">
        <f t="shared" si="50"/>
        <v>3.5999999999999996</v>
      </c>
      <c r="O21" s="17">
        <f t="shared" si="5"/>
        <v>35.85</v>
      </c>
      <c r="P21" s="50">
        <f t="shared" si="10"/>
        <v>3.5999999999999996</v>
      </c>
      <c r="Q21" s="50">
        <f t="shared" si="11"/>
        <v>3.5999999999999996</v>
      </c>
      <c r="R21" s="50">
        <f t="shared" si="12"/>
        <v>3.5999999999999996</v>
      </c>
      <c r="S21" s="50">
        <f t="shared" si="13"/>
        <v>3.5999999999999996</v>
      </c>
      <c r="T21" s="50">
        <f t="shared" si="14"/>
        <v>3.5999999999999996</v>
      </c>
      <c r="U21" s="50">
        <f t="shared" si="15"/>
        <v>3.5999999999999996</v>
      </c>
      <c r="V21" s="50">
        <f t="shared" si="16"/>
        <v>3.5999999999999996</v>
      </c>
      <c r="W21" s="50">
        <f t="shared" si="17"/>
        <v>3.5999999999999996</v>
      </c>
      <c r="X21" s="50">
        <f t="shared" si="18"/>
        <v>3.5999999999999996</v>
      </c>
      <c r="Y21" s="50">
        <f t="shared" si="19"/>
        <v>3.5999999999999996</v>
      </c>
      <c r="Z21" s="50">
        <f t="shared" si="20"/>
        <v>3.5999999999999996</v>
      </c>
      <c r="AA21" s="50">
        <f t="shared" si="21"/>
        <v>3.5999999999999996</v>
      </c>
      <c r="AB21" s="50">
        <f t="shared" si="22"/>
        <v>3.5999999999999996</v>
      </c>
      <c r="AC21" s="50">
        <f t="shared" si="23"/>
        <v>7.1999999999999993</v>
      </c>
      <c r="AD21" s="50">
        <f t="shared" si="24"/>
        <v>7.1999999999999993</v>
      </c>
      <c r="AE21" s="50">
        <f t="shared" si="25"/>
        <v>7.1999999999999993</v>
      </c>
      <c r="AF21" s="50">
        <f t="shared" si="26"/>
        <v>7.1999999999999993</v>
      </c>
      <c r="AG21" s="50">
        <f t="shared" si="27"/>
        <v>7.1999999999999993</v>
      </c>
      <c r="AH21" s="50">
        <f t="shared" si="28"/>
        <v>7.1999999999999993</v>
      </c>
      <c r="AI21" s="50">
        <f t="shared" si="29"/>
        <v>7.1999999999999993</v>
      </c>
      <c r="AJ21" s="50">
        <f t="shared" si="30"/>
        <v>7.1999999999999993</v>
      </c>
      <c r="AK21" s="50">
        <f t="shared" si="31"/>
        <v>7.1999999999999993</v>
      </c>
      <c r="AL21" s="50">
        <f t="shared" si="32"/>
        <v>7.1999999999999993</v>
      </c>
      <c r="AM21" s="50">
        <f t="shared" si="33"/>
        <v>7.1999999999999993</v>
      </c>
      <c r="AN21" s="50">
        <f t="shared" si="34"/>
        <v>7.1999999999999993</v>
      </c>
      <c r="AO21" s="50">
        <f t="shared" si="35"/>
        <v>10.799999999999999</v>
      </c>
      <c r="AP21" s="50">
        <f t="shared" si="36"/>
        <v>10.799999999999999</v>
      </c>
      <c r="AQ21" s="50">
        <f t="shared" si="37"/>
        <v>10.799999999999999</v>
      </c>
      <c r="AR21" s="50">
        <f t="shared" si="38"/>
        <v>10.799999999999999</v>
      </c>
      <c r="AS21" s="50">
        <f t="shared" si="39"/>
        <v>10.799999999999999</v>
      </c>
      <c r="AT21" s="50">
        <f t="shared" si="40"/>
        <v>10.799999999999999</v>
      </c>
      <c r="AU21" s="50">
        <f t="shared" si="41"/>
        <v>10.799999999999999</v>
      </c>
      <c r="AV21" s="50">
        <f t="shared" si="42"/>
        <v>10.799999999999999</v>
      </c>
      <c r="AW21" s="50">
        <f t="shared" si="43"/>
        <v>10.799999999999999</v>
      </c>
      <c r="AX21" s="50">
        <f t="shared" si="44"/>
        <v>10.799999999999999</v>
      </c>
      <c r="AY21" s="50">
        <f t="shared" si="45"/>
        <v>10.799999999999999</v>
      </c>
      <c r="AZ21" s="48">
        <f t="shared" si="6"/>
        <v>43.20000000000001</v>
      </c>
      <c r="BA21" s="48">
        <f t="shared" si="7"/>
        <v>82.800000000000011</v>
      </c>
      <c r="BB21" s="48">
        <f t="shared" si="8"/>
        <v>125.99999999999997</v>
      </c>
    </row>
    <row r="22" spans="1:54" x14ac:dyDescent="0.25">
      <c r="A22" s="5" t="s">
        <v>25</v>
      </c>
      <c r="B22" s="12">
        <v>0</v>
      </c>
      <c r="C22" s="38">
        <f>$B$22*((C3*C9)+(C10*C4)+(C5*C11)+(C6*C12))</f>
        <v>0</v>
      </c>
      <c r="D22" s="38">
        <f t="shared" ref="D22:N22" si="51">$B$22*((D3*D9)+(D10*D4)+(D5*D11)+(D6*D12))</f>
        <v>0</v>
      </c>
      <c r="E22" s="38">
        <f t="shared" si="51"/>
        <v>0</v>
      </c>
      <c r="F22" s="38">
        <f t="shared" si="51"/>
        <v>0</v>
      </c>
      <c r="G22" s="38">
        <f t="shared" si="51"/>
        <v>0</v>
      </c>
      <c r="H22" s="38">
        <f t="shared" si="51"/>
        <v>0</v>
      </c>
      <c r="I22" s="38">
        <f t="shared" si="51"/>
        <v>0</v>
      </c>
      <c r="J22" s="38">
        <f t="shared" si="51"/>
        <v>0</v>
      </c>
      <c r="K22" s="38">
        <f t="shared" si="51"/>
        <v>0</v>
      </c>
      <c r="L22" s="38">
        <f t="shared" si="51"/>
        <v>0</v>
      </c>
      <c r="M22" s="38">
        <f t="shared" si="51"/>
        <v>0</v>
      </c>
      <c r="N22" s="38">
        <f t="shared" si="51"/>
        <v>0</v>
      </c>
      <c r="O22" s="17">
        <f t="shared" si="5"/>
        <v>0</v>
      </c>
      <c r="P22" s="50">
        <f t="shared" si="10"/>
        <v>0</v>
      </c>
      <c r="Q22" s="50">
        <f t="shared" si="11"/>
        <v>0</v>
      </c>
      <c r="R22" s="50">
        <f t="shared" si="12"/>
        <v>0</v>
      </c>
      <c r="S22" s="50">
        <f t="shared" si="13"/>
        <v>0</v>
      </c>
      <c r="T22" s="50">
        <f t="shared" si="14"/>
        <v>0</v>
      </c>
      <c r="U22" s="50">
        <f t="shared" si="15"/>
        <v>0</v>
      </c>
      <c r="V22" s="50">
        <f t="shared" si="16"/>
        <v>0</v>
      </c>
      <c r="W22" s="50">
        <f t="shared" si="17"/>
        <v>0</v>
      </c>
      <c r="X22" s="50">
        <f t="shared" si="18"/>
        <v>0</v>
      </c>
      <c r="Y22" s="50">
        <f t="shared" si="19"/>
        <v>0</v>
      </c>
      <c r="Z22" s="50">
        <f t="shared" si="20"/>
        <v>0</v>
      </c>
      <c r="AA22" s="50">
        <f t="shared" si="21"/>
        <v>0</v>
      </c>
      <c r="AB22" s="50">
        <f t="shared" si="22"/>
        <v>0</v>
      </c>
      <c r="AC22" s="50">
        <f t="shared" si="23"/>
        <v>0</v>
      </c>
      <c r="AD22" s="50">
        <f t="shared" si="24"/>
        <v>0</v>
      </c>
      <c r="AE22" s="50">
        <f t="shared" si="25"/>
        <v>0</v>
      </c>
      <c r="AF22" s="50">
        <f t="shared" si="26"/>
        <v>0</v>
      </c>
      <c r="AG22" s="50">
        <f t="shared" si="27"/>
        <v>0</v>
      </c>
      <c r="AH22" s="50">
        <f t="shared" si="28"/>
        <v>0</v>
      </c>
      <c r="AI22" s="50">
        <f t="shared" si="29"/>
        <v>0</v>
      </c>
      <c r="AJ22" s="50">
        <f t="shared" si="30"/>
        <v>0</v>
      </c>
      <c r="AK22" s="50">
        <f t="shared" si="31"/>
        <v>0</v>
      </c>
      <c r="AL22" s="50">
        <f t="shared" si="32"/>
        <v>0</v>
      </c>
      <c r="AM22" s="50">
        <f t="shared" si="33"/>
        <v>0</v>
      </c>
      <c r="AN22" s="50">
        <f t="shared" si="34"/>
        <v>0</v>
      </c>
      <c r="AO22" s="50">
        <f t="shared" si="35"/>
        <v>0</v>
      </c>
      <c r="AP22" s="50">
        <f t="shared" si="36"/>
        <v>0</v>
      </c>
      <c r="AQ22" s="50">
        <f t="shared" si="37"/>
        <v>0</v>
      </c>
      <c r="AR22" s="50">
        <f t="shared" si="38"/>
        <v>0</v>
      </c>
      <c r="AS22" s="50">
        <f t="shared" si="39"/>
        <v>0</v>
      </c>
      <c r="AT22" s="50">
        <f t="shared" si="40"/>
        <v>0</v>
      </c>
      <c r="AU22" s="50">
        <f t="shared" si="41"/>
        <v>0</v>
      </c>
      <c r="AV22" s="50">
        <f t="shared" si="42"/>
        <v>0</v>
      </c>
      <c r="AW22" s="50">
        <f t="shared" si="43"/>
        <v>0</v>
      </c>
      <c r="AX22" s="50">
        <f t="shared" si="44"/>
        <v>0</v>
      </c>
      <c r="AY22" s="50">
        <f t="shared" si="45"/>
        <v>0</v>
      </c>
      <c r="AZ22" s="48">
        <f t="shared" si="6"/>
        <v>0</v>
      </c>
      <c r="BA22" s="48">
        <f t="shared" si="7"/>
        <v>0</v>
      </c>
      <c r="BB22" s="48">
        <f t="shared" si="8"/>
        <v>0</v>
      </c>
    </row>
    <row r="24" spans="1:54" s="70" customFormat="1" x14ac:dyDescent="0.25">
      <c r="A24" s="68" t="s">
        <v>33</v>
      </c>
      <c r="B24" s="68"/>
      <c r="C24" s="71">
        <f>SUM(C25:C32)</f>
        <v>2121490</v>
      </c>
      <c r="D24" s="71">
        <f t="shared" ref="D24:N24" si="52">SUM(D25:D32)</f>
        <v>2121490</v>
      </c>
      <c r="E24" s="71">
        <f t="shared" si="52"/>
        <v>3939910</v>
      </c>
      <c r="F24" s="71">
        <f t="shared" si="52"/>
        <v>6061400</v>
      </c>
      <c r="G24" s="71">
        <f t="shared" si="52"/>
        <v>7273680</v>
      </c>
      <c r="H24" s="71">
        <f t="shared" si="52"/>
        <v>7273680</v>
      </c>
      <c r="I24" s="71">
        <f t="shared" si="52"/>
        <v>7273680</v>
      </c>
      <c r="J24" s="71">
        <f t="shared" si="52"/>
        <v>7273680</v>
      </c>
      <c r="K24" s="71">
        <f t="shared" si="52"/>
        <v>7273680</v>
      </c>
      <c r="L24" s="71">
        <f t="shared" si="52"/>
        <v>7273680</v>
      </c>
      <c r="M24" s="71">
        <f t="shared" si="52"/>
        <v>7273680</v>
      </c>
      <c r="N24" s="71">
        <f t="shared" si="52"/>
        <v>7273680</v>
      </c>
      <c r="O24" s="71">
        <f>SUM(C24:N24)</f>
        <v>72433730</v>
      </c>
      <c r="P24" s="71">
        <f>SUM(P25:P32)</f>
        <v>7273680</v>
      </c>
      <c r="Q24" s="71">
        <f t="shared" ref="Q24:AA24" si="53">SUM(Q25:Q32)</f>
        <v>7273680</v>
      </c>
      <c r="R24" s="71">
        <f t="shared" si="53"/>
        <v>7273680</v>
      </c>
      <c r="S24" s="71">
        <f t="shared" si="53"/>
        <v>7273680</v>
      </c>
      <c r="T24" s="71">
        <f t="shared" si="53"/>
        <v>7273680</v>
      </c>
      <c r="U24" s="71">
        <f t="shared" si="53"/>
        <v>7273680</v>
      </c>
      <c r="V24" s="71">
        <f t="shared" si="53"/>
        <v>7273680</v>
      </c>
      <c r="W24" s="71">
        <f t="shared" si="53"/>
        <v>7273680</v>
      </c>
      <c r="X24" s="71">
        <f t="shared" si="53"/>
        <v>7273680</v>
      </c>
      <c r="Y24" s="71">
        <f t="shared" si="53"/>
        <v>7273680</v>
      </c>
      <c r="Z24" s="71">
        <f t="shared" si="53"/>
        <v>7273680</v>
      </c>
      <c r="AA24" s="71">
        <f t="shared" si="53"/>
        <v>7273680</v>
      </c>
      <c r="AB24" s="71">
        <f>SUM(AB25:AB32)</f>
        <v>7273680</v>
      </c>
      <c r="AC24" s="71">
        <f t="shared" ref="AC24:AM24" si="54">SUM(AC25:AC32)</f>
        <v>14547360</v>
      </c>
      <c r="AD24" s="71">
        <f t="shared" si="54"/>
        <v>14547360</v>
      </c>
      <c r="AE24" s="71">
        <f t="shared" si="54"/>
        <v>14547360</v>
      </c>
      <c r="AF24" s="71">
        <f t="shared" si="54"/>
        <v>14547360</v>
      </c>
      <c r="AG24" s="71">
        <f t="shared" si="54"/>
        <v>14547360</v>
      </c>
      <c r="AH24" s="71">
        <f t="shared" si="54"/>
        <v>14547360</v>
      </c>
      <c r="AI24" s="71">
        <f t="shared" si="54"/>
        <v>14547360</v>
      </c>
      <c r="AJ24" s="71">
        <f t="shared" si="54"/>
        <v>14547360</v>
      </c>
      <c r="AK24" s="71">
        <f t="shared" si="54"/>
        <v>14547360</v>
      </c>
      <c r="AL24" s="71">
        <f t="shared" si="54"/>
        <v>14547360</v>
      </c>
      <c r="AM24" s="71">
        <f t="shared" si="54"/>
        <v>14547360</v>
      </c>
      <c r="AN24" s="71">
        <f>SUM(AN25:AN32)</f>
        <v>14547360</v>
      </c>
      <c r="AO24" s="71">
        <f t="shared" ref="AO24:AY24" si="55">SUM(AO25:AO32)</f>
        <v>21821040</v>
      </c>
      <c r="AP24" s="71">
        <f t="shared" si="55"/>
        <v>21821040</v>
      </c>
      <c r="AQ24" s="71">
        <f t="shared" si="55"/>
        <v>21821040</v>
      </c>
      <c r="AR24" s="71">
        <f t="shared" si="55"/>
        <v>21821040</v>
      </c>
      <c r="AS24" s="71">
        <f t="shared" si="55"/>
        <v>21821040</v>
      </c>
      <c r="AT24" s="71">
        <f t="shared" si="55"/>
        <v>21821040</v>
      </c>
      <c r="AU24" s="71">
        <f t="shared" si="55"/>
        <v>21821040</v>
      </c>
      <c r="AV24" s="71">
        <f t="shared" si="55"/>
        <v>21821040</v>
      </c>
      <c r="AW24" s="71">
        <f t="shared" si="55"/>
        <v>21821040</v>
      </c>
      <c r="AX24" s="71">
        <f t="shared" si="55"/>
        <v>21821040</v>
      </c>
      <c r="AY24" s="71">
        <f t="shared" si="55"/>
        <v>21821040</v>
      </c>
      <c r="AZ24" s="72">
        <f>SUM(P24:AA24)</f>
        <v>87284160</v>
      </c>
      <c r="BA24" s="72">
        <f>SUM(AB24:AM24)</f>
        <v>167294640</v>
      </c>
      <c r="BB24" s="72">
        <f>SUM(AN24:AY24)</f>
        <v>254578800</v>
      </c>
    </row>
    <row r="25" spans="1:54" x14ac:dyDescent="0.25">
      <c r="A25" s="5" t="s">
        <v>18</v>
      </c>
      <c r="C25" s="2">
        <f>C15*Assumptions!$H2</f>
        <v>9240</v>
      </c>
      <c r="D25" s="2">
        <f>D15*Assumptions!$H2</f>
        <v>9240</v>
      </c>
      <c r="E25" s="2">
        <f>E15*Assumptions!$H2</f>
        <v>17160</v>
      </c>
      <c r="F25" s="2">
        <f>F15*Assumptions!$H2</f>
        <v>26400.000000000004</v>
      </c>
      <c r="G25" s="2">
        <f>G15*Assumptions!$H2</f>
        <v>31680</v>
      </c>
      <c r="H25" s="2">
        <f>H15*Assumptions!$H2</f>
        <v>31680</v>
      </c>
      <c r="I25" s="2">
        <f>I15*Assumptions!$H2</f>
        <v>31680</v>
      </c>
      <c r="J25" s="2">
        <f>J15*Assumptions!$H2</f>
        <v>31680</v>
      </c>
      <c r="K25" s="2">
        <f>K15*Assumptions!$H2</f>
        <v>31680</v>
      </c>
      <c r="L25" s="2">
        <f>L15*Assumptions!$H2</f>
        <v>31680</v>
      </c>
      <c r="M25" s="2">
        <f>M15*Assumptions!$H2</f>
        <v>31680</v>
      </c>
      <c r="N25" s="2">
        <f>N15*Assumptions!$H2</f>
        <v>31680</v>
      </c>
      <c r="O25" s="1">
        <f t="shared" ref="O25:O32" si="56">SUM(C25:N25)</f>
        <v>315480</v>
      </c>
      <c r="P25" s="2">
        <f>P15*Assumptions!$H2</f>
        <v>31680</v>
      </c>
      <c r="Q25" s="2">
        <f>Q15*Assumptions!$H2</f>
        <v>31680</v>
      </c>
      <c r="R25" s="2">
        <f>R15*Assumptions!$H2</f>
        <v>31680</v>
      </c>
      <c r="S25" s="2">
        <f>S15*Assumptions!$H2</f>
        <v>31680</v>
      </c>
      <c r="T25" s="2">
        <f>T15*Assumptions!$H2</f>
        <v>31680</v>
      </c>
      <c r="U25" s="2">
        <f>U15*Assumptions!$H2</f>
        <v>31680</v>
      </c>
      <c r="V25" s="2">
        <f>V15*Assumptions!$H2</f>
        <v>31680</v>
      </c>
      <c r="W25" s="2">
        <f>W15*Assumptions!$H2</f>
        <v>31680</v>
      </c>
      <c r="X25" s="2">
        <f>X15*Assumptions!$H2</f>
        <v>31680</v>
      </c>
      <c r="Y25" s="2">
        <f>Y15*Assumptions!$H2</f>
        <v>31680</v>
      </c>
      <c r="Z25" s="2">
        <f>Z15*Assumptions!$H2</f>
        <v>31680</v>
      </c>
      <c r="AA25" s="2">
        <f>AA15*Assumptions!$H2</f>
        <v>31680</v>
      </c>
      <c r="AB25" s="2">
        <f>AB15*Assumptions!$H2</f>
        <v>31680</v>
      </c>
      <c r="AC25" s="2">
        <f>AC15*Assumptions!$H2</f>
        <v>63360</v>
      </c>
      <c r="AD25" s="2">
        <f>AD15*Assumptions!$H2</f>
        <v>63360</v>
      </c>
      <c r="AE25" s="2">
        <f>AE15*Assumptions!$H2</f>
        <v>63360</v>
      </c>
      <c r="AF25" s="2">
        <f>AF15*Assumptions!$H2</f>
        <v>63360</v>
      </c>
      <c r="AG25" s="2">
        <f>AG15*Assumptions!$H2</f>
        <v>63360</v>
      </c>
      <c r="AH25" s="2">
        <f>AH15*Assumptions!$H2</f>
        <v>63360</v>
      </c>
      <c r="AI25" s="2">
        <f>AI15*Assumptions!$H2</f>
        <v>63360</v>
      </c>
      <c r="AJ25" s="2">
        <f>AJ15*Assumptions!$H2</f>
        <v>63360</v>
      </c>
      <c r="AK25" s="2">
        <f>AK15*Assumptions!$H2</f>
        <v>63360</v>
      </c>
      <c r="AL25" s="2">
        <f>AL15*Assumptions!$H2</f>
        <v>63360</v>
      </c>
      <c r="AM25" s="2">
        <f>AM15*Assumptions!$H2</f>
        <v>63360</v>
      </c>
      <c r="AN25" s="2">
        <f>AN15*Assumptions!$H2</f>
        <v>63360</v>
      </c>
      <c r="AO25" s="2">
        <f>AO15*Assumptions!$H2</f>
        <v>95040</v>
      </c>
      <c r="AP25" s="2">
        <f>AP15*Assumptions!$H2</f>
        <v>95040</v>
      </c>
      <c r="AQ25" s="2">
        <f>AQ15*Assumptions!$H2</f>
        <v>95040</v>
      </c>
      <c r="AR25" s="2">
        <f>AR15*Assumptions!$H2</f>
        <v>95040</v>
      </c>
      <c r="AS25" s="2">
        <f>AS15*Assumptions!$H2</f>
        <v>95040</v>
      </c>
      <c r="AT25" s="2">
        <f>AT15*Assumptions!$H2</f>
        <v>95040</v>
      </c>
      <c r="AU25" s="2">
        <f>AU15*Assumptions!$H2</f>
        <v>95040</v>
      </c>
      <c r="AV25" s="2">
        <f>AV15*Assumptions!$H2</f>
        <v>95040</v>
      </c>
      <c r="AW25" s="2">
        <f>AW15*Assumptions!$H2</f>
        <v>95040</v>
      </c>
      <c r="AX25" s="2">
        <f>AX15*Assumptions!$H2</f>
        <v>95040</v>
      </c>
      <c r="AY25" s="2">
        <f>AY15*Assumptions!$H2</f>
        <v>95040</v>
      </c>
      <c r="AZ25" s="2">
        <f t="shared" ref="AZ25:AZ32" si="57">SUM(P25:AA25)</f>
        <v>380160</v>
      </c>
      <c r="BA25" s="2">
        <f t="shared" ref="BA25:BA32" si="58">SUM(AB25:AM25)</f>
        <v>728640</v>
      </c>
      <c r="BB25" s="2">
        <f t="shared" ref="BB25:BB32" si="59">SUM(AN25:AY25)</f>
        <v>1108800</v>
      </c>
    </row>
    <row r="26" spans="1:54" x14ac:dyDescent="0.25">
      <c r="A26" s="5" t="s">
        <v>19</v>
      </c>
      <c r="C26" s="2">
        <f>C16*Assumptions!$H3</f>
        <v>1750.0000000000002</v>
      </c>
      <c r="D26" s="2">
        <f>D16*Assumptions!$H3</f>
        <v>1750.0000000000002</v>
      </c>
      <c r="E26" s="2">
        <f>E16*Assumptions!$H3</f>
        <v>3250</v>
      </c>
      <c r="F26" s="2">
        <f>F16*Assumptions!$H3</f>
        <v>5000</v>
      </c>
      <c r="G26" s="2">
        <f>G16*Assumptions!$H3</f>
        <v>6000.0000000000009</v>
      </c>
      <c r="H26" s="2">
        <f>H16*Assumptions!$H3</f>
        <v>6000.0000000000009</v>
      </c>
      <c r="I26" s="2">
        <f>I16*Assumptions!$H3</f>
        <v>6000.0000000000009</v>
      </c>
      <c r="J26" s="2">
        <f>J16*Assumptions!$H3</f>
        <v>6000.0000000000009</v>
      </c>
      <c r="K26" s="2">
        <f>K16*Assumptions!$H3</f>
        <v>6000.0000000000009</v>
      </c>
      <c r="L26" s="2">
        <f>L16*Assumptions!$H3</f>
        <v>6000.0000000000009</v>
      </c>
      <c r="M26" s="2">
        <f>M16*Assumptions!$H3</f>
        <v>6000.0000000000009</v>
      </c>
      <c r="N26" s="2">
        <f>N16*Assumptions!$H3</f>
        <v>6000.0000000000009</v>
      </c>
      <c r="O26" s="1">
        <f t="shared" si="56"/>
        <v>59750</v>
      </c>
      <c r="P26" s="2">
        <f>P16*Assumptions!$H3</f>
        <v>6000.0000000000009</v>
      </c>
      <c r="Q26" s="2">
        <f>Q16*Assumptions!$H3</f>
        <v>6000.0000000000009</v>
      </c>
      <c r="R26" s="2">
        <f>R16*Assumptions!$H3</f>
        <v>6000.0000000000009</v>
      </c>
      <c r="S26" s="2">
        <f>S16*Assumptions!$H3</f>
        <v>6000.0000000000009</v>
      </c>
      <c r="T26" s="2">
        <f>T16*Assumptions!$H3</f>
        <v>6000.0000000000009</v>
      </c>
      <c r="U26" s="2">
        <f>U16*Assumptions!$H3</f>
        <v>6000.0000000000009</v>
      </c>
      <c r="V26" s="2">
        <f>V16*Assumptions!$H3</f>
        <v>6000.0000000000009</v>
      </c>
      <c r="W26" s="2">
        <f>W16*Assumptions!$H3</f>
        <v>6000.0000000000009</v>
      </c>
      <c r="X26" s="2">
        <f>X16*Assumptions!$H3</f>
        <v>6000.0000000000009</v>
      </c>
      <c r="Y26" s="2">
        <f>Y16*Assumptions!$H3</f>
        <v>6000.0000000000009</v>
      </c>
      <c r="Z26" s="2">
        <f>Z16*Assumptions!$H3</f>
        <v>6000.0000000000009</v>
      </c>
      <c r="AA26" s="2">
        <f>AA16*Assumptions!$H3</f>
        <v>6000.0000000000009</v>
      </c>
      <c r="AB26" s="2">
        <f>AB16*Assumptions!$H3</f>
        <v>6000.0000000000009</v>
      </c>
      <c r="AC26" s="2">
        <f>AC16*Assumptions!$H3</f>
        <v>12000.000000000002</v>
      </c>
      <c r="AD26" s="2">
        <f>AD16*Assumptions!$H3</f>
        <v>12000.000000000002</v>
      </c>
      <c r="AE26" s="2">
        <f>AE16*Assumptions!$H3</f>
        <v>12000.000000000002</v>
      </c>
      <c r="AF26" s="2">
        <f>AF16*Assumptions!$H3</f>
        <v>12000.000000000002</v>
      </c>
      <c r="AG26" s="2">
        <f>AG16*Assumptions!$H3</f>
        <v>12000.000000000002</v>
      </c>
      <c r="AH26" s="2">
        <f>AH16*Assumptions!$H3</f>
        <v>12000.000000000002</v>
      </c>
      <c r="AI26" s="2">
        <f>AI16*Assumptions!$H3</f>
        <v>12000.000000000002</v>
      </c>
      <c r="AJ26" s="2">
        <f>AJ16*Assumptions!$H3</f>
        <v>12000.000000000002</v>
      </c>
      <c r="AK26" s="2">
        <f>AK16*Assumptions!$H3</f>
        <v>12000.000000000002</v>
      </c>
      <c r="AL26" s="2">
        <f>AL16*Assumptions!$H3</f>
        <v>12000.000000000002</v>
      </c>
      <c r="AM26" s="2">
        <f>AM16*Assumptions!$H3</f>
        <v>12000.000000000002</v>
      </c>
      <c r="AN26" s="2">
        <f>AN16*Assumptions!$H3</f>
        <v>12000.000000000002</v>
      </c>
      <c r="AO26" s="2">
        <f>AO16*Assumptions!$H3</f>
        <v>18000.000000000004</v>
      </c>
      <c r="AP26" s="2">
        <f>AP16*Assumptions!$H3</f>
        <v>18000.000000000004</v>
      </c>
      <c r="AQ26" s="2">
        <f>AQ16*Assumptions!$H3</f>
        <v>18000.000000000004</v>
      </c>
      <c r="AR26" s="2">
        <f>AR16*Assumptions!$H3</f>
        <v>18000.000000000004</v>
      </c>
      <c r="AS26" s="2">
        <f>AS16*Assumptions!$H3</f>
        <v>18000.000000000004</v>
      </c>
      <c r="AT26" s="2">
        <f>AT16*Assumptions!$H3</f>
        <v>18000.000000000004</v>
      </c>
      <c r="AU26" s="2">
        <f>AU16*Assumptions!$H3</f>
        <v>18000.000000000004</v>
      </c>
      <c r="AV26" s="2">
        <f>AV16*Assumptions!$H3</f>
        <v>18000.000000000004</v>
      </c>
      <c r="AW26" s="2">
        <f>AW16*Assumptions!$H3</f>
        <v>18000.000000000004</v>
      </c>
      <c r="AX26" s="2">
        <f>AX16*Assumptions!$H3</f>
        <v>18000.000000000004</v>
      </c>
      <c r="AY26" s="2">
        <f>AY16*Assumptions!$H3</f>
        <v>18000.000000000004</v>
      </c>
      <c r="AZ26" s="2">
        <f t="shared" si="57"/>
        <v>72000.000000000015</v>
      </c>
      <c r="BA26" s="2">
        <f t="shared" si="58"/>
        <v>138000.00000000003</v>
      </c>
      <c r="BB26" s="2">
        <f t="shared" si="59"/>
        <v>210000.00000000003</v>
      </c>
    </row>
    <row r="27" spans="1:54" x14ac:dyDescent="0.25">
      <c r="A27" s="5" t="s">
        <v>20</v>
      </c>
      <c r="C27" s="2">
        <f>C17*Assumptions!$H4</f>
        <v>21000</v>
      </c>
      <c r="D27" s="2">
        <f>D17*Assumptions!$H4</f>
        <v>21000</v>
      </c>
      <c r="E27" s="2">
        <f>E17*Assumptions!$H4</f>
        <v>39000</v>
      </c>
      <c r="F27" s="2">
        <f>F17*Assumptions!$H4</f>
        <v>60000</v>
      </c>
      <c r="G27" s="2">
        <f>G17*Assumptions!$H4</f>
        <v>72000</v>
      </c>
      <c r="H27" s="2">
        <f>H17*Assumptions!$H4</f>
        <v>72000</v>
      </c>
      <c r="I27" s="2">
        <f>I17*Assumptions!$H4</f>
        <v>72000</v>
      </c>
      <c r="J27" s="2">
        <f>J17*Assumptions!$H4</f>
        <v>72000</v>
      </c>
      <c r="K27" s="2">
        <f>K17*Assumptions!$H4</f>
        <v>72000</v>
      </c>
      <c r="L27" s="2">
        <f>L17*Assumptions!$H4</f>
        <v>72000</v>
      </c>
      <c r="M27" s="2">
        <f>M17*Assumptions!$H4</f>
        <v>72000</v>
      </c>
      <c r="N27" s="2">
        <f>N17*Assumptions!$H4</f>
        <v>72000</v>
      </c>
      <c r="O27" s="1">
        <f t="shared" si="56"/>
        <v>717000</v>
      </c>
      <c r="P27" s="2">
        <f>P17*Assumptions!$H4</f>
        <v>72000</v>
      </c>
      <c r="Q27" s="2">
        <f>Q17*Assumptions!$H4</f>
        <v>72000</v>
      </c>
      <c r="R27" s="2">
        <f>R17*Assumptions!$H4</f>
        <v>72000</v>
      </c>
      <c r="S27" s="2">
        <f>S17*Assumptions!$H4</f>
        <v>72000</v>
      </c>
      <c r="T27" s="2">
        <f>T17*Assumptions!$H4</f>
        <v>72000</v>
      </c>
      <c r="U27" s="2">
        <f>U17*Assumptions!$H4</f>
        <v>72000</v>
      </c>
      <c r="V27" s="2">
        <f>V17*Assumptions!$H4</f>
        <v>72000</v>
      </c>
      <c r="W27" s="2">
        <f>W17*Assumptions!$H4</f>
        <v>72000</v>
      </c>
      <c r="X27" s="2">
        <f>X17*Assumptions!$H4</f>
        <v>72000</v>
      </c>
      <c r="Y27" s="2">
        <f>Y17*Assumptions!$H4</f>
        <v>72000</v>
      </c>
      <c r="Z27" s="2">
        <f>Z17*Assumptions!$H4</f>
        <v>72000</v>
      </c>
      <c r="AA27" s="2">
        <f>AA17*Assumptions!$H4</f>
        <v>72000</v>
      </c>
      <c r="AB27" s="2">
        <f>AB17*Assumptions!$H4</f>
        <v>72000</v>
      </c>
      <c r="AC27" s="2">
        <f>AC17*Assumptions!$H4</f>
        <v>144000</v>
      </c>
      <c r="AD27" s="2">
        <f>AD17*Assumptions!$H4</f>
        <v>144000</v>
      </c>
      <c r="AE27" s="2">
        <f>AE17*Assumptions!$H4</f>
        <v>144000</v>
      </c>
      <c r="AF27" s="2">
        <f>AF17*Assumptions!$H4</f>
        <v>144000</v>
      </c>
      <c r="AG27" s="2">
        <f>AG17*Assumptions!$H4</f>
        <v>144000</v>
      </c>
      <c r="AH27" s="2">
        <f>AH17*Assumptions!$H4</f>
        <v>144000</v>
      </c>
      <c r="AI27" s="2">
        <f>AI17*Assumptions!$H4</f>
        <v>144000</v>
      </c>
      <c r="AJ27" s="2">
        <f>AJ17*Assumptions!$H4</f>
        <v>144000</v>
      </c>
      <c r="AK27" s="2">
        <f>AK17*Assumptions!$H4</f>
        <v>144000</v>
      </c>
      <c r="AL27" s="2">
        <f>AL17*Assumptions!$H4</f>
        <v>144000</v>
      </c>
      <c r="AM27" s="2">
        <f>AM17*Assumptions!$H4</f>
        <v>144000</v>
      </c>
      <c r="AN27" s="2">
        <f>AN17*Assumptions!$H4</f>
        <v>144000</v>
      </c>
      <c r="AO27" s="2">
        <f>AO17*Assumptions!$H4</f>
        <v>216000</v>
      </c>
      <c r="AP27" s="2">
        <f>AP17*Assumptions!$H4</f>
        <v>216000</v>
      </c>
      <c r="AQ27" s="2">
        <f>AQ17*Assumptions!$H4</f>
        <v>216000</v>
      </c>
      <c r="AR27" s="2">
        <f>AR17*Assumptions!$H4</f>
        <v>216000</v>
      </c>
      <c r="AS27" s="2">
        <f>AS17*Assumptions!$H4</f>
        <v>216000</v>
      </c>
      <c r="AT27" s="2">
        <f>AT17*Assumptions!$H4</f>
        <v>216000</v>
      </c>
      <c r="AU27" s="2">
        <f>AU17*Assumptions!$H4</f>
        <v>216000</v>
      </c>
      <c r="AV27" s="2">
        <f>AV17*Assumptions!$H4</f>
        <v>216000</v>
      </c>
      <c r="AW27" s="2">
        <f>AW17*Assumptions!$H4</f>
        <v>216000</v>
      </c>
      <c r="AX27" s="2">
        <f>AX17*Assumptions!$H4</f>
        <v>216000</v>
      </c>
      <c r="AY27" s="2">
        <f>AY17*Assumptions!$H4</f>
        <v>216000</v>
      </c>
      <c r="AZ27" s="2">
        <f t="shared" si="57"/>
        <v>864000</v>
      </c>
      <c r="BA27" s="2">
        <f t="shared" si="58"/>
        <v>1656000</v>
      </c>
      <c r="BB27" s="2">
        <f t="shared" si="59"/>
        <v>2520000</v>
      </c>
    </row>
    <row r="28" spans="1:54" x14ac:dyDescent="0.25">
      <c r="A28" s="5" t="s">
        <v>21</v>
      </c>
      <c r="C28" s="2">
        <f>C18*Assumptions!$H5</f>
        <v>122500.00000000001</v>
      </c>
      <c r="D28" s="2">
        <f>D18*Assumptions!$H5</f>
        <v>122500.00000000001</v>
      </c>
      <c r="E28" s="2">
        <f>E18*Assumptions!$H5</f>
        <v>227500.00000000003</v>
      </c>
      <c r="F28" s="2">
        <f>F18*Assumptions!$H5</f>
        <v>350000.00000000006</v>
      </c>
      <c r="G28" s="2">
        <f>G18*Assumptions!$H5</f>
        <v>420000.00000000006</v>
      </c>
      <c r="H28" s="2">
        <f>H18*Assumptions!$H5</f>
        <v>420000.00000000006</v>
      </c>
      <c r="I28" s="2">
        <f>I18*Assumptions!$H5</f>
        <v>420000.00000000006</v>
      </c>
      <c r="J28" s="2">
        <f>J18*Assumptions!$H5</f>
        <v>420000.00000000006</v>
      </c>
      <c r="K28" s="2">
        <f>K18*Assumptions!$H5</f>
        <v>420000.00000000006</v>
      </c>
      <c r="L28" s="2">
        <f>L18*Assumptions!$H5</f>
        <v>420000.00000000006</v>
      </c>
      <c r="M28" s="2">
        <f>M18*Assumptions!$H5</f>
        <v>420000.00000000006</v>
      </c>
      <c r="N28" s="2">
        <f>N18*Assumptions!$H5</f>
        <v>420000.00000000006</v>
      </c>
      <c r="O28" s="1">
        <f t="shared" si="56"/>
        <v>4182500.0000000005</v>
      </c>
      <c r="P28" s="2">
        <f>P18*Assumptions!$H5</f>
        <v>420000.00000000006</v>
      </c>
      <c r="Q28" s="2">
        <f>Q18*Assumptions!$H5</f>
        <v>420000.00000000006</v>
      </c>
      <c r="R28" s="2">
        <f>R18*Assumptions!$H5</f>
        <v>420000.00000000006</v>
      </c>
      <c r="S28" s="2">
        <f>S18*Assumptions!$H5</f>
        <v>420000.00000000006</v>
      </c>
      <c r="T28" s="2">
        <f>T18*Assumptions!$H5</f>
        <v>420000.00000000006</v>
      </c>
      <c r="U28" s="2">
        <f>U18*Assumptions!$H5</f>
        <v>420000.00000000006</v>
      </c>
      <c r="V28" s="2">
        <f>V18*Assumptions!$H5</f>
        <v>420000.00000000006</v>
      </c>
      <c r="W28" s="2">
        <f>W18*Assumptions!$H5</f>
        <v>420000.00000000006</v>
      </c>
      <c r="X28" s="2">
        <f>X18*Assumptions!$H5</f>
        <v>420000.00000000006</v>
      </c>
      <c r="Y28" s="2">
        <f>Y18*Assumptions!$H5</f>
        <v>420000.00000000006</v>
      </c>
      <c r="Z28" s="2">
        <f>Z18*Assumptions!$H5</f>
        <v>420000.00000000006</v>
      </c>
      <c r="AA28" s="2">
        <f>AA18*Assumptions!$H5</f>
        <v>420000.00000000006</v>
      </c>
      <c r="AB28" s="2">
        <f>AB18*Assumptions!$H5</f>
        <v>420000.00000000006</v>
      </c>
      <c r="AC28" s="2">
        <f>AC18*Assumptions!$H5</f>
        <v>840000.00000000012</v>
      </c>
      <c r="AD28" s="2">
        <f>AD18*Assumptions!$H5</f>
        <v>840000.00000000012</v>
      </c>
      <c r="AE28" s="2">
        <f>AE18*Assumptions!$H5</f>
        <v>840000.00000000012</v>
      </c>
      <c r="AF28" s="2">
        <f>AF18*Assumptions!$H5</f>
        <v>840000.00000000012</v>
      </c>
      <c r="AG28" s="2">
        <f>AG18*Assumptions!$H5</f>
        <v>840000.00000000012</v>
      </c>
      <c r="AH28" s="2">
        <f>AH18*Assumptions!$H5</f>
        <v>840000.00000000012</v>
      </c>
      <c r="AI28" s="2">
        <f>AI18*Assumptions!$H5</f>
        <v>840000.00000000012</v>
      </c>
      <c r="AJ28" s="2">
        <f>AJ18*Assumptions!$H5</f>
        <v>840000.00000000012</v>
      </c>
      <c r="AK28" s="2">
        <f>AK18*Assumptions!$H5</f>
        <v>840000.00000000012</v>
      </c>
      <c r="AL28" s="2">
        <f>AL18*Assumptions!$H5</f>
        <v>840000.00000000012</v>
      </c>
      <c r="AM28" s="2">
        <f>AM18*Assumptions!$H5</f>
        <v>840000.00000000012</v>
      </c>
      <c r="AN28" s="2">
        <f>AN18*Assumptions!$H5</f>
        <v>840000.00000000012</v>
      </c>
      <c r="AO28" s="2">
        <f>AO18*Assumptions!$H5</f>
        <v>1260000.0000000002</v>
      </c>
      <c r="AP28" s="2">
        <f>AP18*Assumptions!$H5</f>
        <v>1260000.0000000002</v>
      </c>
      <c r="AQ28" s="2">
        <f>AQ18*Assumptions!$H5</f>
        <v>1260000.0000000002</v>
      </c>
      <c r="AR28" s="2">
        <f>AR18*Assumptions!$H5</f>
        <v>1260000.0000000002</v>
      </c>
      <c r="AS28" s="2">
        <f>AS18*Assumptions!$H5</f>
        <v>1260000.0000000002</v>
      </c>
      <c r="AT28" s="2">
        <f>AT18*Assumptions!$H5</f>
        <v>1260000.0000000002</v>
      </c>
      <c r="AU28" s="2">
        <f>AU18*Assumptions!$H5</f>
        <v>1260000.0000000002</v>
      </c>
      <c r="AV28" s="2">
        <f>AV18*Assumptions!$H5</f>
        <v>1260000.0000000002</v>
      </c>
      <c r="AW28" s="2">
        <f>AW18*Assumptions!$H5</f>
        <v>1260000.0000000002</v>
      </c>
      <c r="AX28" s="2">
        <f>AX18*Assumptions!$H5</f>
        <v>1260000.0000000002</v>
      </c>
      <c r="AY28" s="2">
        <f>AY18*Assumptions!$H5</f>
        <v>1260000.0000000002</v>
      </c>
      <c r="AZ28" s="2">
        <f t="shared" si="57"/>
        <v>5040000.0000000009</v>
      </c>
      <c r="BA28" s="2">
        <f t="shared" si="58"/>
        <v>9660000.0000000019</v>
      </c>
      <c r="BB28" s="2">
        <f t="shared" si="59"/>
        <v>14700000.000000002</v>
      </c>
    </row>
    <row r="29" spans="1:54" x14ac:dyDescent="0.25">
      <c r="A29" s="5" t="s">
        <v>22</v>
      </c>
      <c r="C29" s="2">
        <f>C19*Assumptions!$H6</f>
        <v>882000.00000000012</v>
      </c>
      <c r="D29" s="2">
        <f>D19*Assumptions!$H6</f>
        <v>882000.00000000012</v>
      </c>
      <c r="E29" s="2">
        <f>E19*Assumptions!$H6</f>
        <v>1638000.0000000002</v>
      </c>
      <c r="F29" s="2">
        <f>F19*Assumptions!$H6</f>
        <v>2520000.0000000005</v>
      </c>
      <c r="G29" s="2">
        <f>G19*Assumptions!$H6</f>
        <v>3024000.0000000005</v>
      </c>
      <c r="H29" s="2">
        <f>H19*Assumptions!$H6</f>
        <v>3024000.0000000005</v>
      </c>
      <c r="I29" s="2">
        <f>I19*Assumptions!$H6</f>
        <v>3024000.0000000005</v>
      </c>
      <c r="J29" s="2">
        <f>J19*Assumptions!$H6</f>
        <v>3024000.0000000005</v>
      </c>
      <c r="K29" s="2">
        <f>K19*Assumptions!$H6</f>
        <v>3024000.0000000005</v>
      </c>
      <c r="L29" s="2">
        <f>L19*Assumptions!$H6</f>
        <v>3024000.0000000005</v>
      </c>
      <c r="M29" s="2">
        <f>M19*Assumptions!$H6</f>
        <v>3024000.0000000005</v>
      </c>
      <c r="N29" s="2">
        <f>N19*Assumptions!$H6</f>
        <v>3024000.0000000005</v>
      </c>
      <c r="O29" s="1">
        <f t="shared" si="56"/>
        <v>30114000.000000004</v>
      </c>
      <c r="P29" s="2">
        <f>P19*Assumptions!$H6</f>
        <v>3024000.0000000005</v>
      </c>
      <c r="Q29" s="2">
        <f>Q19*Assumptions!$H6</f>
        <v>3024000.0000000005</v>
      </c>
      <c r="R29" s="2">
        <f>R19*Assumptions!$H6</f>
        <v>3024000.0000000005</v>
      </c>
      <c r="S29" s="2">
        <f>S19*Assumptions!$H6</f>
        <v>3024000.0000000005</v>
      </c>
      <c r="T29" s="2">
        <f>T19*Assumptions!$H6</f>
        <v>3024000.0000000005</v>
      </c>
      <c r="U29" s="2">
        <f>U19*Assumptions!$H6</f>
        <v>3024000.0000000005</v>
      </c>
      <c r="V29" s="2">
        <f>V19*Assumptions!$H6</f>
        <v>3024000.0000000005</v>
      </c>
      <c r="W29" s="2">
        <f>W19*Assumptions!$H6</f>
        <v>3024000.0000000005</v>
      </c>
      <c r="X29" s="2">
        <f>X19*Assumptions!$H6</f>
        <v>3024000.0000000005</v>
      </c>
      <c r="Y29" s="2">
        <f>Y19*Assumptions!$H6</f>
        <v>3024000.0000000005</v>
      </c>
      <c r="Z29" s="2">
        <f>Z19*Assumptions!$H6</f>
        <v>3024000.0000000005</v>
      </c>
      <c r="AA29" s="2">
        <f>AA19*Assumptions!$H6</f>
        <v>3024000.0000000005</v>
      </c>
      <c r="AB29" s="2">
        <f>AB19*Assumptions!$H6</f>
        <v>3024000.0000000005</v>
      </c>
      <c r="AC29" s="2">
        <f>AC19*Assumptions!$H6</f>
        <v>6048000.0000000009</v>
      </c>
      <c r="AD29" s="2">
        <f>AD19*Assumptions!$H6</f>
        <v>6048000.0000000009</v>
      </c>
      <c r="AE29" s="2">
        <f>AE19*Assumptions!$H6</f>
        <v>6048000.0000000009</v>
      </c>
      <c r="AF29" s="2">
        <f>AF19*Assumptions!$H6</f>
        <v>6048000.0000000009</v>
      </c>
      <c r="AG29" s="2">
        <f>AG19*Assumptions!$H6</f>
        <v>6048000.0000000009</v>
      </c>
      <c r="AH29" s="2">
        <f>AH19*Assumptions!$H6</f>
        <v>6048000.0000000009</v>
      </c>
      <c r="AI29" s="2">
        <f>AI19*Assumptions!$H6</f>
        <v>6048000.0000000009</v>
      </c>
      <c r="AJ29" s="2">
        <f>AJ19*Assumptions!$H6</f>
        <v>6048000.0000000009</v>
      </c>
      <c r="AK29" s="2">
        <f>AK19*Assumptions!$H6</f>
        <v>6048000.0000000009</v>
      </c>
      <c r="AL29" s="2">
        <f>AL19*Assumptions!$H6</f>
        <v>6048000.0000000009</v>
      </c>
      <c r="AM29" s="2">
        <f>AM19*Assumptions!$H6</f>
        <v>6048000.0000000009</v>
      </c>
      <c r="AN29" s="2">
        <f>AN19*Assumptions!$H6</f>
        <v>6048000.0000000009</v>
      </c>
      <c r="AO29" s="2">
        <f>AO19*Assumptions!$H6</f>
        <v>9072000.0000000019</v>
      </c>
      <c r="AP29" s="2">
        <f>AP19*Assumptions!$H6</f>
        <v>9072000.0000000019</v>
      </c>
      <c r="AQ29" s="2">
        <f>AQ19*Assumptions!$H6</f>
        <v>9072000.0000000019</v>
      </c>
      <c r="AR29" s="2">
        <f>AR19*Assumptions!$H6</f>
        <v>9072000.0000000019</v>
      </c>
      <c r="AS29" s="2">
        <f>AS19*Assumptions!$H6</f>
        <v>9072000.0000000019</v>
      </c>
      <c r="AT29" s="2">
        <f>AT19*Assumptions!$H6</f>
        <v>9072000.0000000019</v>
      </c>
      <c r="AU29" s="2">
        <f>AU19*Assumptions!$H6</f>
        <v>9072000.0000000019</v>
      </c>
      <c r="AV29" s="2">
        <f>AV19*Assumptions!$H6</f>
        <v>9072000.0000000019</v>
      </c>
      <c r="AW29" s="2">
        <f>AW19*Assumptions!$H6</f>
        <v>9072000.0000000019</v>
      </c>
      <c r="AX29" s="2">
        <f>AX19*Assumptions!$H6</f>
        <v>9072000.0000000019</v>
      </c>
      <c r="AY29" s="2">
        <f>AY19*Assumptions!$H6</f>
        <v>9072000.0000000019</v>
      </c>
      <c r="AZ29" s="2">
        <f t="shared" si="57"/>
        <v>36288000.000000007</v>
      </c>
      <c r="BA29" s="2">
        <f t="shared" si="58"/>
        <v>69552000.000000015</v>
      </c>
      <c r="BB29" s="2">
        <f t="shared" si="59"/>
        <v>105840000.00000001</v>
      </c>
    </row>
    <row r="30" spans="1:54" x14ac:dyDescent="0.25">
      <c r="A30" s="5" t="s">
        <v>23</v>
      </c>
      <c r="C30" s="2">
        <f>C20*Assumptions!$H7</f>
        <v>560000</v>
      </c>
      <c r="D30" s="2">
        <f>D20*Assumptions!$H7</f>
        <v>560000</v>
      </c>
      <c r="E30" s="2">
        <f>E20*Assumptions!$H7</f>
        <v>1040000</v>
      </c>
      <c r="F30" s="2">
        <f>F20*Assumptions!$H7</f>
        <v>1600000</v>
      </c>
      <c r="G30" s="2">
        <f>G20*Assumptions!$H7</f>
        <v>1920000</v>
      </c>
      <c r="H30" s="2">
        <f>H20*Assumptions!$H7</f>
        <v>1920000</v>
      </c>
      <c r="I30" s="2">
        <f>I20*Assumptions!$H7</f>
        <v>1920000</v>
      </c>
      <c r="J30" s="2">
        <f>J20*Assumptions!$H7</f>
        <v>1920000</v>
      </c>
      <c r="K30" s="2">
        <f>K20*Assumptions!$H7</f>
        <v>1920000</v>
      </c>
      <c r="L30" s="2">
        <f>L20*Assumptions!$H7</f>
        <v>1920000</v>
      </c>
      <c r="M30" s="2">
        <f>M20*Assumptions!$H7</f>
        <v>1920000</v>
      </c>
      <c r="N30" s="2">
        <f>N20*Assumptions!$H7</f>
        <v>1920000</v>
      </c>
      <c r="O30" s="1">
        <f t="shared" si="56"/>
        <v>19120000</v>
      </c>
      <c r="P30" s="2">
        <f>P20*Assumptions!$H7</f>
        <v>1920000</v>
      </c>
      <c r="Q30" s="2">
        <f>Q20*Assumptions!$H7</f>
        <v>1920000</v>
      </c>
      <c r="R30" s="2">
        <f>R20*Assumptions!$H7</f>
        <v>1920000</v>
      </c>
      <c r="S30" s="2">
        <f>S20*Assumptions!$H7</f>
        <v>1920000</v>
      </c>
      <c r="T30" s="2">
        <f>T20*Assumptions!$H7</f>
        <v>1920000</v>
      </c>
      <c r="U30" s="2">
        <f>U20*Assumptions!$H7</f>
        <v>1920000</v>
      </c>
      <c r="V30" s="2">
        <f>V20*Assumptions!$H7</f>
        <v>1920000</v>
      </c>
      <c r="W30" s="2">
        <f>W20*Assumptions!$H7</f>
        <v>1920000</v>
      </c>
      <c r="X30" s="2">
        <f>X20*Assumptions!$H7</f>
        <v>1920000</v>
      </c>
      <c r="Y30" s="2">
        <f>Y20*Assumptions!$H7</f>
        <v>1920000</v>
      </c>
      <c r="Z30" s="2">
        <f>Z20*Assumptions!$H7</f>
        <v>1920000</v>
      </c>
      <c r="AA30" s="2">
        <f>AA20*Assumptions!$H7</f>
        <v>1920000</v>
      </c>
      <c r="AB30" s="2">
        <f>AB20*Assumptions!$H7</f>
        <v>1920000</v>
      </c>
      <c r="AC30" s="2">
        <f>AC20*Assumptions!$H7</f>
        <v>3840000</v>
      </c>
      <c r="AD30" s="2">
        <f>AD20*Assumptions!$H7</f>
        <v>3840000</v>
      </c>
      <c r="AE30" s="2">
        <f>AE20*Assumptions!$H7</f>
        <v>3840000</v>
      </c>
      <c r="AF30" s="2">
        <f>AF20*Assumptions!$H7</f>
        <v>3840000</v>
      </c>
      <c r="AG30" s="2">
        <f>AG20*Assumptions!$H7</f>
        <v>3840000</v>
      </c>
      <c r="AH30" s="2">
        <f>AH20*Assumptions!$H7</f>
        <v>3840000</v>
      </c>
      <c r="AI30" s="2">
        <f>AI20*Assumptions!$H7</f>
        <v>3840000</v>
      </c>
      <c r="AJ30" s="2">
        <f>AJ20*Assumptions!$H7</f>
        <v>3840000</v>
      </c>
      <c r="AK30" s="2">
        <f>AK20*Assumptions!$H7</f>
        <v>3840000</v>
      </c>
      <c r="AL30" s="2">
        <f>AL20*Assumptions!$H7</f>
        <v>3840000</v>
      </c>
      <c r="AM30" s="2">
        <f>AM20*Assumptions!$H7</f>
        <v>3840000</v>
      </c>
      <c r="AN30" s="2">
        <f>AN20*Assumptions!$H7</f>
        <v>3840000</v>
      </c>
      <c r="AO30" s="2">
        <f>AO20*Assumptions!$H7</f>
        <v>5760000</v>
      </c>
      <c r="AP30" s="2">
        <f>AP20*Assumptions!$H7</f>
        <v>5760000</v>
      </c>
      <c r="AQ30" s="2">
        <f>AQ20*Assumptions!$H7</f>
        <v>5760000</v>
      </c>
      <c r="AR30" s="2">
        <f>AR20*Assumptions!$H7</f>
        <v>5760000</v>
      </c>
      <c r="AS30" s="2">
        <f>AS20*Assumptions!$H7</f>
        <v>5760000</v>
      </c>
      <c r="AT30" s="2">
        <f>AT20*Assumptions!$H7</f>
        <v>5760000</v>
      </c>
      <c r="AU30" s="2">
        <f>AU20*Assumptions!$H7</f>
        <v>5760000</v>
      </c>
      <c r="AV30" s="2">
        <f>AV20*Assumptions!$H7</f>
        <v>5760000</v>
      </c>
      <c r="AW30" s="2">
        <f>AW20*Assumptions!$H7</f>
        <v>5760000</v>
      </c>
      <c r="AX30" s="2">
        <f>AX20*Assumptions!$H7</f>
        <v>5760000</v>
      </c>
      <c r="AY30" s="2">
        <f>AY20*Assumptions!$H7</f>
        <v>5760000</v>
      </c>
      <c r="AZ30" s="2">
        <f t="shared" si="57"/>
        <v>23040000</v>
      </c>
      <c r="BA30" s="2">
        <f t="shared" si="58"/>
        <v>44160000</v>
      </c>
      <c r="BB30" s="2">
        <f t="shared" si="59"/>
        <v>67200000</v>
      </c>
    </row>
    <row r="31" spans="1:54" x14ac:dyDescent="0.25">
      <c r="A31" s="5" t="s">
        <v>24</v>
      </c>
      <c r="C31" s="2">
        <f>C21*Assumptions!$H8</f>
        <v>525000</v>
      </c>
      <c r="D31" s="2">
        <f>D21*Assumptions!$H8</f>
        <v>525000</v>
      </c>
      <c r="E31" s="2">
        <f>E21*Assumptions!$H8</f>
        <v>975000</v>
      </c>
      <c r="F31" s="2">
        <f>F21*Assumptions!$H8</f>
        <v>1500000</v>
      </c>
      <c r="G31" s="2">
        <f>G21*Assumptions!$H8</f>
        <v>1799999.9999999998</v>
      </c>
      <c r="H31" s="2">
        <f>H21*Assumptions!$H8</f>
        <v>1799999.9999999998</v>
      </c>
      <c r="I31" s="2">
        <f>I21*Assumptions!$H8</f>
        <v>1799999.9999999998</v>
      </c>
      <c r="J31" s="2">
        <f>J21*Assumptions!$H8</f>
        <v>1799999.9999999998</v>
      </c>
      <c r="K31" s="2">
        <f>K21*Assumptions!$H8</f>
        <v>1799999.9999999998</v>
      </c>
      <c r="L31" s="2">
        <f>L21*Assumptions!$H8</f>
        <v>1799999.9999999998</v>
      </c>
      <c r="M31" s="2">
        <f>M21*Assumptions!$H8</f>
        <v>1799999.9999999998</v>
      </c>
      <c r="N31" s="2">
        <f>N21*Assumptions!$H8</f>
        <v>1799999.9999999998</v>
      </c>
      <c r="O31" s="1">
        <f t="shared" si="56"/>
        <v>17925000</v>
      </c>
      <c r="P31" s="2">
        <f>P21*Assumptions!$H8</f>
        <v>1799999.9999999998</v>
      </c>
      <c r="Q31" s="2">
        <f>Q21*Assumptions!$H8</f>
        <v>1799999.9999999998</v>
      </c>
      <c r="R31" s="2">
        <f>R21*Assumptions!$H8</f>
        <v>1799999.9999999998</v>
      </c>
      <c r="S31" s="2">
        <f>S21*Assumptions!$H8</f>
        <v>1799999.9999999998</v>
      </c>
      <c r="T31" s="2">
        <f>T21*Assumptions!$H8</f>
        <v>1799999.9999999998</v>
      </c>
      <c r="U31" s="2">
        <f>U21*Assumptions!$H8</f>
        <v>1799999.9999999998</v>
      </c>
      <c r="V31" s="2">
        <f>V21*Assumptions!$H8</f>
        <v>1799999.9999999998</v>
      </c>
      <c r="W31" s="2">
        <f>W21*Assumptions!$H8</f>
        <v>1799999.9999999998</v>
      </c>
      <c r="X31" s="2">
        <f>X21*Assumptions!$H8</f>
        <v>1799999.9999999998</v>
      </c>
      <c r="Y31" s="2">
        <f>Y21*Assumptions!$H8</f>
        <v>1799999.9999999998</v>
      </c>
      <c r="Z31" s="2">
        <f>Z21*Assumptions!$H8</f>
        <v>1799999.9999999998</v>
      </c>
      <c r="AA31" s="2">
        <f>AA21*Assumptions!$H8</f>
        <v>1799999.9999999998</v>
      </c>
      <c r="AB31" s="2">
        <f>AB21*Assumptions!$H8</f>
        <v>1799999.9999999998</v>
      </c>
      <c r="AC31" s="2">
        <f>AC21*Assumptions!$H8</f>
        <v>3599999.9999999995</v>
      </c>
      <c r="AD31" s="2">
        <f>AD21*Assumptions!$H8</f>
        <v>3599999.9999999995</v>
      </c>
      <c r="AE31" s="2">
        <f>AE21*Assumptions!$H8</f>
        <v>3599999.9999999995</v>
      </c>
      <c r="AF31" s="2">
        <f>AF21*Assumptions!$H8</f>
        <v>3599999.9999999995</v>
      </c>
      <c r="AG31" s="2">
        <f>AG21*Assumptions!$H8</f>
        <v>3599999.9999999995</v>
      </c>
      <c r="AH31" s="2">
        <f>AH21*Assumptions!$H8</f>
        <v>3599999.9999999995</v>
      </c>
      <c r="AI31" s="2">
        <f>AI21*Assumptions!$H8</f>
        <v>3599999.9999999995</v>
      </c>
      <c r="AJ31" s="2">
        <f>AJ21*Assumptions!$H8</f>
        <v>3599999.9999999995</v>
      </c>
      <c r="AK31" s="2">
        <f>AK21*Assumptions!$H8</f>
        <v>3599999.9999999995</v>
      </c>
      <c r="AL31" s="2">
        <f>AL21*Assumptions!$H8</f>
        <v>3599999.9999999995</v>
      </c>
      <c r="AM31" s="2">
        <f>AM21*Assumptions!$H8</f>
        <v>3599999.9999999995</v>
      </c>
      <c r="AN31" s="2">
        <f>AN21*Assumptions!$H8</f>
        <v>3599999.9999999995</v>
      </c>
      <c r="AO31" s="2">
        <f>AO21*Assumptions!$H8</f>
        <v>5399999.9999999991</v>
      </c>
      <c r="AP31" s="2">
        <f>AP21*Assumptions!$H8</f>
        <v>5399999.9999999991</v>
      </c>
      <c r="AQ31" s="2">
        <f>AQ21*Assumptions!$H8</f>
        <v>5399999.9999999991</v>
      </c>
      <c r="AR31" s="2">
        <f>AR21*Assumptions!$H8</f>
        <v>5399999.9999999991</v>
      </c>
      <c r="AS31" s="2">
        <f>AS21*Assumptions!$H8</f>
        <v>5399999.9999999991</v>
      </c>
      <c r="AT31" s="2">
        <f>AT21*Assumptions!$H8</f>
        <v>5399999.9999999991</v>
      </c>
      <c r="AU31" s="2">
        <f>AU21*Assumptions!$H8</f>
        <v>5399999.9999999991</v>
      </c>
      <c r="AV31" s="2">
        <f>AV21*Assumptions!$H8</f>
        <v>5399999.9999999991</v>
      </c>
      <c r="AW31" s="2">
        <f>AW21*Assumptions!$H8</f>
        <v>5399999.9999999991</v>
      </c>
      <c r="AX31" s="2">
        <f>AX21*Assumptions!$H8</f>
        <v>5399999.9999999991</v>
      </c>
      <c r="AY31" s="2">
        <f>AY21*Assumptions!$H8</f>
        <v>5399999.9999999991</v>
      </c>
      <c r="AZ31" s="2">
        <f t="shared" si="57"/>
        <v>21599999.999999996</v>
      </c>
      <c r="BA31" s="2">
        <f t="shared" si="58"/>
        <v>41399999.999999993</v>
      </c>
      <c r="BB31" s="2">
        <f t="shared" si="59"/>
        <v>62999999.999999993</v>
      </c>
    </row>
    <row r="32" spans="1:54" x14ac:dyDescent="0.25">
      <c r="A32" s="5" t="s">
        <v>25</v>
      </c>
      <c r="C32" s="2">
        <f>C22*Assumptions!$H9</f>
        <v>0</v>
      </c>
      <c r="D32" s="2">
        <f>D22*Assumptions!$H9</f>
        <v>0</v>
      </c>
      <c r="E32" s="2">
        <f>E22*Assumptions!$H9</f>
        <v>0</v>
      </c>
      <c r="F32" s="2">
        <f>F22*Assumptions!$H9</f>
        <v>0</v>
      </c>
      <c r="G32" s="2">
        <f>G22*Assumptions!$H9</f>
        <v>0</v>
      </c>
      <c r="H32" s="2">
        <f>H22*Assumptions!$H9</f>
        <v>0</v>
      </c>
      <c r="I32" s="2">
        <f>I22*Assumptions!$H9</f>
        <v>0</v>
      </c>
      <c r="J32" s="2">
        <f>J22*Assumptions!$H9</f>
        <v>0</v>
      </c>
      <c r="K32" s="2">
        <f>K22*Assumptions!$H9</f>
        <v>0</v>
      </c>
      <c r="L32" s="2">
        <f>L22*Assumptions!$H9</f>
        <v>0</v>
      </c>
      <c r="M32" s="2">
        <f>M22*Assumptions!$H9</f>
        <v>0</v>
      </c>
      <c r="N32" s="2">
        <f>N22*Assumptions!$H9</f>
        <v>0</v>
      </c>
      <c r="O32" s="1">
        <f t="shared" si="56"/>
        <v>0</v>
      </c>
      <c r="P32" s="2">
        <f>P22*Assumptions!$H9</f>
        <v>0</v>
      </c>
      <c r="Q32" s="2">
        <f>Q22*Assumptions!$H9</f>
        <v>0</v>
      </c>
      <c r="R32" s="2">
        <f>R22*Assumptions!$H9</f>
        <v>0</v>
      </c>
      <c r="S32" s="2">
        <f>S22*Assumptions!$H9</f>
        <v>0</v>
      </c>
      <c r="T32" s="2">
        <f>T22*Assumptions!$H9</f>
        <v>0</v>
      </c>
      <c r="U32" s="2">
        <f>U22*Assumptions!$H9</f>
        <v>0</v>
      </c>
      <c r="V32" s="2">
        <f>V22*Assumptions!$H9</f>
        <v>0</v>
      </c>
      <c r="W32" s="2">
        <f>W22*Assumptions!$H9</f>
        <v>0</v>
      </c>
      <c r="X32" s="2">
        <f>X22*Assumptions!$H9</f>
        <v>0</v>
      </c>
      <c r="Y32" s="2">
        <f>Y22*Assumptions!$H9</f>
        <v>0</v>
      </c>
      <c r="Z32" s="2">
        <f>Z22*Assumptions!$H9</f>
        <v>0</v>
      </c>
      <c r="AA32" s="2">
        <f>AA22*Assumptions!$H9</f>
        <v>0</v>
      </c>
      <c r="AB32" s="2">
        <f>AB22*Assumptions!$H9</f>
        <v>0</v>
      </c>
      <c r="AC32" s="2">
        <f>AC22*Assumptions!$H9</f>
        <v>0</v>
      </c>
      <c r="AD32" s="2">
        <f>AD22*Assumptions!$H9</f>
        <v>0</v>
      </c>
      <c r="AE32" s="2">
        <f>AE22*Assumptions!$H9</f>
        <v>0</v>
      </c>
      <c r="AF32" s="2">
        <f>AF22*Assumptions!$H9</f>
        <v>0</v>
      </c>
      <c r="AG32" s="2">
        <f>AG22*Assumptions!$H9</f>
        <v>0</v>
      </c>
      <c r="AH32" s="2">
        <f>AH22*Assumptions!$H9</f>
        <v>0</v>
      </c>
      <c r="AI32" s="2">
        <f>AI22*Assumptions!$H9</f>
        <v>0</v>
      </c>
      <c r="AJ32" s="2">
        <f>AJ22*Assumptions!$H9</f>
        <v>0</v>
      </c>
      <c r="AK32" s="2">
        <f>AK22*Assumptions!$H9</f>
        <v>0</v>
      </c>
      <c r="AL32" s="2">
        <f>AL22*Assumptions!$H9</f>
        <v>0</v>
      </c>
      <c r="AM32" s="2">
        <f>AM22*Assumptions!$H9</f>
        <v>0</v>
      </c>
      <c r="AN32" s="2">
        <f>AN22*Assumptions!$H9</f>
        <v>0</v>
      </c>
      <c r="AO32" s="2">
        <f>AO22*Assumptions!$H9</f>
        <v>0</v>
      </c>
      <c r="AP32" s="2">
        <f>AP22*Assumptions!$H9</f>
        <v>0</v>
      </c>
      <c r="AQ32" s="2">
        <f>AQ22*Assumptions!$H9</f>
        <v>0</v>
      </c>
      <c r="AR32" s="2">
        <f>AR22*Assumptions!$H9</f>
        <v>0</v>
      </c>
      <c r="AS32" s="2">
        <f>AS22*Assumptions!$H9</f>
        <v>0</v>
      </c>
      <c r="AT32" s="2">
        <f>AT22*Assumptions!$H9</f>
        <v>0</v>
      </c>
      <c r="AU32" s="2">
        <f>AU22*Assumptions!$H9</f>
        <v>0</v>
      </c>
      <c r="AV32" s="2">
        <f>AV22*Assumptions!$H9</f>
        <v>0</v>
      </c>
      <c r="AW32" s="2">
        <f>AW22*Assumptions!$H9</f>
        <v>0</v>
      </c>
      <c r="AX32" s="2">
        <f>AX22*Assumptions!$H9</f>
        <v>0</v>
      </c>
      <c r="AY32" s="2">
        <f>AY22*Assumptions!$H9</f>
        <v>0</v>
      </c>
      <c r="AZ32" s="2">
        <f t="shared" si="57"/>
        <v>0</v>
      </c>
      <c r="BA32" s="2">
        <f t="shared" si="58"/>
        <v>0</v>
      </c>
      <c r="BB32" s="2">
        <f t="shared" si="59"/>
        <v>0</v>
      </c>
    </row>
    <row r="34" spans="1:54" s="70" customFormat="1" x14ac:dyDescent="0.25">
      <c r="A34" s="68" t="s">
        <v>41</v>
      </c>
      <c r="B34" s="68"/>
      <c r="C34" s="72">
        <f>SUM(C35:C42)</f>
        <v>290430</v>
      </c>
      <c r="D34" s="72">
        <f t="shared" ref="D34:N34" si="60">SUM(D35:D42)</f>
        <v>290430</v>
      </c>
      <c r="E34" s="72">
        <f t="shared" si="60"/>
        <v>539370</v>
      </c>
      <c r="F34" s="72">
        <f t="shared" si="60"/>
        <v>829800.00000000012</v>
      </c>
      <c r="G34" s="72">
        <f t="shared" si="60"/>
        <v>995760</v>
      </c>
      <c r="H34" s="72">
        <f t="shared" si="60"/>
        <v>995760</v>
      </c>
      <c r="I34" s="72">
        <f t="shared" si="60"/>
        <v>995760</v>
      </c>
      <c r="J34" s="72">
        <f t="shared" si="60"/>
        <v>995760</v>
      </c>
      <c r="K34" s="72">
        <f t="shared" si="60"/>
        <v>995760</v>
      </c>
      <c r="L34" s="72">
        <f t="shared" si="60"/>
        <v>995760</v>
      </c>
      <c r="M34" s="72">
        <f t="shared" si="60"/>
        <v>995760</v>
      </c>
      <c r="N34" s="72">
        <f t="shared" si="60"/>
        <v>995760</v>
      </c>
      <c r="O34" s="71">
        <f>SUM(C34:N34)</f>
        <v>9916110</v>
      </c>
      <c r="P34" s="72">
        <f>SUM(P35:P42)</f>
        <v>995760</v>
      </c>
      <c r="Q34" s="72">
        <f t="shared" ref="Q34:AA34" si="61">SUM(Q35:Q42)</f>
        <v>995760</v>
      </c>
      <c r="R34" s="72">
        <f t="shared" si="61"/>
        <v>995760</v>
      </c>
      <c r="S34" s="72">
        <f t="shared" si="61"/>
        <v>995760</v>
      </c>
      <c r="T34" s="72">
        <f t="shared" si="61"/>
        <v>995760</v>
      </c>
      <c r="U34" s="72">
        <f t="shared" si="61"/>
        <v>995760</v>
      </c>
      <c r="V34" s="72">
        <f t="shared" si="61"/>
        <v>995760</v>
      </c>
      <c r="W34" s="72">
        <f t="shared" si="61"/>
        <v>995760</v>
      </c>
      <c r="X34" s="72">
        <f t="shared" si="61"/>
        <v>995760</v>
      </c>
      <c r="Y34" s="72">
        <f t="shared" si="61"/>
        <v>995760</v>
      </c>
      <c r="Z34" s="72">
        <f t="shared" si="61"/>
        <v>995760</v>
      </c>
      <c r="AA34" s="72">
        <f t="shared" si="61"/>
        <v>995760</v>
      </c>
      <c r="AB34" s="72">
        <f>SUM(AB35:AB42)</f>
        <v>995760</v>
      </c>
      <c r="AC34" s="72">
        <f t="shared" ref="AC34:AM34" si="62">SUM(AC35:AC42)</f>
        <v>1991520</v>
      </c>
      <c r="AD34" s="72">
        <f t="shared" si="62"/>
        <v>1991520</v>
      </c>
      <c r="AE34" s="72">
        <f t="shared" si="62"/>
        <v>1991520</v>
      </c>
      <c r="AF34" s="72">
        <f t="shared" si="62"/>
        <v>1991520</v>
      </c>
      <c r="AG34" s="72">
        <f t="shared" si="62"/>
        <v>1991520</v>
      </c>
      <c r="AH34" s="72">
        <f t="shared" si="62"/>
        <v>1991520</v>
      </c>
      <c r="AI34" s="72">
        <f t="shared" si="62"/>
        <v>1991520</v>
      </c>
      <c r="AJ34" s="72">
        <f t="shared" si="62"/>
        <v>1991520</v>
      </c>
      <c r="AK34" s="72">
        <f t="shared" si="62"/>
        <v>1991520</v>
      </c>
      <c r="AL34" s="72">
        <f t="shared" si="62"/>
        <v>1991520</v>
      </c>
      <c r="AM34" s="72">
        <f t="shared" si="62"/>
        <v>1991520</v>
      </c>
      <c r="AN34" s="72">
        <f>SUM(AN35:AN42)</f>
        <v>1991520</v>
      </c>
      <c r="AO34" s="72">
        <f t="shared" ref="AO34:AY34" si="63">SUM(AO35:AO42)</f>
        <v>2987280</v>
      </c>
      <c r="AP34" s="72">
        <f t="shared" si="63"/>
        <v>2987280</v>
      </c>
      <c r="AQ34" s="72">
        <f t="shared" si="63"/>
        <v>2987280</v>
      </c>
      <c r="AR34" s="72">
        <f t="shared" si="63"/>
        <v>2987280</v>
      </c>
      <c r="AS34" s="72">
        <f t="shared" si="63"/>
        <v>2987280</v>
      </c>
      <c r="AT34" s="72">
        <f t="shared" si="63"/>
        <v>2987280</v>
      </c>
      <c r="AU34" s="72">
        <f t="shared" si="63"/>
        <v>2987280</v>
      </c>
      <c r="AV34" s="72">
        <f t="shared" si="63"/>
        <v>2987280</v>
      </c>
      <c r="AW34" s="72">
        <f t="shared" si="63"/>
        <v>2987280</v>
      </c>
      <c r="AX34" s="72">
        <f t="shared" si="63"/>
        <v>2987280</v>
      </c>
      <c r="AY34" s="72">
        <f t="shared" si="63"/>
        <v>2987280</v>
      </c>
      <c r="AZ34" s="72">
        <f>SUM(P34:AA34)</f>
        <v>11949120</v>
      </c>
      <c r="BA34" s="72">
        <f>SUM(AB34:AM34)</f>
        <v>22902480</v>
      </c>
      <c r="BB34" s="72">
        <f>SUM(AN34:AY34)</f>
        <v>34851600</v>
      </c>
    </row>
    <row r="35" spans="1:54" x14ac:dyDescent="0.25">
      <c r="A35" s="5" t="s">
        <v>18</v>
      </c>
      <c r="C35" s="2">
        <f>C25*12</f>
        <v>110880</v>
      </c>
      <c r="D35" s="2">
        <f t="shared" ref="D35:N36" si="64">D25*12</f>
        <v>110880</v>
      </c>
      <c r="E35" s="2">
        <f t="shared" si="64"/>
        <v>205920</v>
      </c>
      <c r="F35" s="2">
        <f t="shared" si="64"/>
        <v>316800.00000000006</v>
      </c>
      <c r="G35" s="2">
        <f t="shared" si="64"/>
        <v>380160</v>
      </c>
      <c r="H35" s="2">
        <f t="shared" si="64"/>
        <v>380160</v>
      </c>
      <c r="I35" s="2">
        <f t="shared" si="64"/>
        <v>380160</v>
      </c>
      <c r="J35" s="2">
        <f t="shared" si="64"/>
        <v>380160</v>
      </c>
      <c r="K35" s="2">
        <f t="shared" si="64"/>
        <v>380160</v>
      </c>
      <c r="L35" s="2">
        <f t="shared" si="64"/>
        <v>380160</v>
      </c>
      <c r="M35" s="2">
        <f t="shared" si="64"/>
        <v>380160</v>
      </c>
      <c r="N35" s="2">
        <f t="shared" si="64"/>
        <v>380160</v>
      </c>
      <c r="O35" s="1">
        <f t="shared" ref="O35:O42" si="65">SUM(C35:N35)</f>
        <v>3785760</v>
      </c>
      <c r="P35" s="2">
        <f>P25*12</f>
        <v>380160</v>
      </c>
      <c r="Q35" s="2">
        <f t="shared" ref="Q35:AA36" si="66">Q25*12</f>
        <v>380160</v>
      </c>
      <c r="R35" s="2">
        <f t="shared" si="66"/>
        <v>380160</v>
      </c>
      <c r="S35" s="2">
        <f t="shared" si="66"/>
        <v>380160</v>
      </c>
      <c r="T35" s="2">
        <f t="shared" si="66"/>
        <v>380160</v>
      </c>
      <c r="U35" s="2">
        <f t="shared" si="66"/>
        <v>380160</v>
      </c>
      <c r="V35" s="2">
        <f t="shared" si="66"/>
        <v>380160</v>
      </c>
      <c r="W35" s="2">
        <f t="shared" si="66"/>
        <v>380160</v>
      </c>
      <c r="X35" s="2">
        <f t="shared" si="66"/>
        <v>380160</v>
      </c>
      <c r="Y35" s="2">
        <f t="shared" si="66"/>
        <v>380160</v>
      </c>
      <c r="Z35" s="2">
        <f t="shared" si="66"/>
        <v>380160</v>
      </c>
      <c r="AA35" s="2">
        <f t="shared" si="66"/>
        <v>380160</v>
      </c>
      <c r="AB35" s="2">
        <f>AB25*12</f>
        <v>380160</v>
      </c>
      <c r="AC35" s="2">
        <f t="shared" ref="AC35:AM36" si="67">AC25*12</f>
        <v>760320</v>
      </c>
      <c r="AD35" s="2">
        <f t="shared" si="67"/>
        <v>760320</v>
      </c>
      <c r="AE35" s="2">
        <f t="shared" si="67"/>
        <v>760320</v>
      </c>
      <c r="AF35" s="2">
        <f t="shared" si="67"/>
        <v>760320</v>
      </c>
      <c r="AG35" s="2">
        <f t="shared" si="67"/>
        <v>760320</v>
      </c>
      <c r="AH35" s="2">
        <f t="shared" si="67"/>
        <v>760320</v>
      </c>
      <c r="AI35" s="2">
        <f t="shared" si="67"/>
        <v>760320</v>
      </c>
      <c r="AJ35" s="2">
        <f t="shared" si="67"/>
        <v>760320</v>
      </c>
      <c r="AK35" s="2">
        <f t="shared" si="67"/>
        <v>760320</v>
      </c>
      <c r="AL35" s="2">
        <f t="shared" si="67"/>
        <v>760320</v>
      </c>
      <c r="AM35" s="2">
        <f t="shared" si="67"/>
        <v>760320</v>
      </c>
      <c r="AN35" s="2">
        <f>AN25*12</f>
        <v>760320</v>
      </c>
      <c r="AO35" s="2">
        <f t="shared" ref="AO35:AY36" si="68">AO25*12</f>
        <v>1140480</v>
      </c>
      <c r="AP35" s="2">
        <f t="shared" si="68"/>
        <v>1140480</v>
      </c>
      <c r="AQ35" s="2">
        <f t="shared" si="68"/>
        <v>1140480</v>
      </c>
      <c r="AR35" s="2">
        <f t="shared" si="68"/>
        <v>1140480</v>
      </c>
      <c r="AS35" s="2">
        <f t="shared" si="68"/>
        <v>1140480</v>
      </c>
      <c r="AT35" s="2">
        <f t="shared" si="68"/>
        <v>1140480</v>
      </c>
      <c r="AU35" s="2">
        <f t="shared" si="68"/>
        <v>1140480</v>
      </c>
      <c r="AV35" s="2">
        <f t="shared" si="68"/>
        <v>1140480</v>
      </c>
      <c r="AW35" s="2">
        <f t="shared" si="68"/>
        <v>1140480</v>
      </c>
      <c r="AX35" s="2">
        <f t="shared" si="68"/>
        <v>1140480</v>
      </c>
      <c r="AY35" s="2">
        <f t="shared" si="68"/>
        <v>1140480</v>
      </c>
      <c r="AZ35" s="2">
        <f t="shared" ref="AZ35:AZ42" si="69">SUM(P35:AA35)</f>
        <v>4561920</v>
      </c>
      <c r="BA35" s="2">
        <f t="shared" ref="BA35:BA42" si="70">SUM(AB35:AM35)</f>
        <v>8743680</v>
      </c>
      <c r="BB35" s="2">
        <f t="shared" ref="BB35:BB42" si="71">SUM(AN35:AY35)</f>
        <v>13305600</v>
      </c>
    </row>
    <row r="36" spans="1:54" x14ac:dyDescent="0.25">
      <c r="A36" s="5" t="s">
        <v>19</v>
      </c>
      <c r="C36" s="2">
        <f>C26*12</f>
        <v>21000.000000000004</v>
      </c>
      <c r="D36" s="2">
        <f t="shared" si="64"/>
        <v>21000.000000000004</v>
      </c>
      <c r="E36" s="2">
        <f t="shared" si="64"/>
        <v>39000</v>
      </c>
      <c r="F36" s="2">
        <f t="shared" si="64"/>
        <v>60000</v>
      </c>
      <c r="G36" s="2">
        <f t="shared" si="64"/>
        <v>72000.000000000015</v>
      </c>
      <c r="H36" s="2">
        <f t="shared" si="64"/>
        <v>72000.000000000015</v>
      </c>
      <c r="I36" s="2">
        <f t="shared" si="64"/>
        <v>72000.000000000015</v>
      </c>
      <c r="J36" s="2">
        <f t="shared" si="64"/>
        <v>72000.000000000015</v>
      </c>
      <c r="K36" s="2">
        <f t="shared" si="64"/>
        <v>72000.000000000015</v>
      </c>
      <c r="L36" s="2">
        <f t="shared" si="64"/>
        <v>72000.000000000015</v>
      </c>
      <c r="M36" s="2">
        <f t="shared" si="64"/>
        <v>72000.000000000015</v>
      </c>
      <c r="N36" s="2">
        <f t="shared" si="64"/>
        <v>72000.000000000015</v>
      </c>
      <c r="O36" s="1">
        <f t="shared" si="65"/>
        <v>717000</v>
      </c>
      <c r="P36" s="2">
        <f>P26*12</f>
        <v>72000.000000000015</v>
      </c>
      <c r="Q36" s="2">
        <f t="shared" si="66"/>
        <v>72000.000000000015</v>
      </c>
      <c r="R36" s="2">
        <f t="shared" si="66"/>
        <v>72000.000000000015</v>
      </c>
      <c r="S36" s="2">
        <f t="shared" si="66"/>
        <v>72000.000000000015</v>
      </c>
      <c r="T36" s="2">
        <f t="shared" si="66"/>
        <v>72000.000000000015</v>
      </c>
      <c r="U36" s="2">
        <f t="shared" si="66"/>
        <v>72000.000000000015</v>
      </c>
      <c r="V36" s="2">
        <f t="shared" si="66"/>
        <v>72000.000000000015</v>
      </c>
      <c r="W36" s="2">
        <f t="shared" si="66"/>
        <v>72000.000000000015</v>
      </c>
      <c r="X36" s="2">
        <f t="shared" si="66"/>
        <v>72000.000000000015</v>
      </c>
      <c r="Y36" s="2">
        <f t="shared" si="66"/>
        <v>72000.000000000015</v>
      </c>
      <c r="Z36" s="2">
        <f t="shared" si="66"/>
        <v>72000.000000000015</v>
      </c>
      <c r="AA36" s="2">
        <f t="shared" si="66"/>
        <v>72000.000000000015</v>
      </c>
      <c r="AB36" s="2">
        <f>AB26*12</f>
        <v>72000.000000000015</v>
      </c>
      <c r="AC36" s="2">
        <f t="shared" si="67"/>
        <v>144000.00000000003</v>
      </c>
      <c r="AD36" s="2">
        <f t="shared" si="67"/>
        <v>144000.00000000003</v>
      </c>
      <c r="AE36" s="2">
        <f t="shared" si="67"/>
        <v>144000.00000000003</v>
      </c>
      <c r="AF36" s="2">
        <f t="shared" si="67"/>
        <v>144000.00000000003</v>
      </c>
      <c r="AG36" s="2">
        <f t="shared" si="67"/>
        <v>144000.00000000003</v>
      </c>
      <c r="AH36" s="2">
        <f t="shared" si="67"/>
        <v>144000.00000000003</v>
      </c>
      <c r="AI36" s="2">
        <f t="shared" si="67"/>
        <v>144000.00000000003</v>
      </c>
      <c r="AJ36" s="2">
        <f t="shared" si="67"/>
        <v>144000.00000000003</v>
      </c>
      <c r="AK36" s="2">
        <f t="shared" si="67"/>
        <v>144000.00000000003</v>
      </c>
      <c r="AL36" s="2">
        <f t="shared" si="67"/>
        <v>144000.00000000003</v>
      </c>
      <c r="AM36" s="2">
        <f t="shared" si="67"/>
        <v>144000.00000000003</v>
      </c>
      <c r="AN36" s="2">
        <f>AN26*12</f>
        <v>144000.00000000003</v>
      </c>
      <c r="AO36" s="2">
        <f t="shared" si="68"/>
        <v>216000.00000000006</v>
      </c>
      <c r="AP36" s="2">
        <f t="shared" si="68"/>
        <v>216000.00000000006</v>
      </c>
      <c r="AQ36" s="2">
        <f t="shared" si="68"/>
        <v>216000.00000000006</v>
      </c>
      <c r="AR36" s="2">
        <f t="shared" si="68"/>
        <v>216000.00000000006</v>
      </c>
      <c r="AS36" s="2">
        <f t="shared" si="68"/>
        <v>216000.00000000006</v>
      </c>
      <c r="AT36" s="2">
        <f t="shared" si="68"/>
        <v>216000.00000000006</v>
      </c>
      <c r="AU36" s="2">
        <f t="shared" si="68"/>
        <v>216000.00000000006</v>
      </c>
      <c r="AV36" s="2">
        <f t="shared" si="68"/>
        <v>216000.00000000006</v>
      </c>
      <c r="AW36" s="2">
        <f t="shared" si="68"/>
        <v>216000.00000000006</v>
      </c>
      <c r="AX36" s="2">
        <f t="shared" si="68"/>
        <v>216000.00000000006</v>
      </c>
      <c r="AY36" s="2">
        <f t="shared" si="68"/>
        <v>216000.00000000006</v>
      </c>
      <c r="AZ36" s="2">
        <f t="shared" si="69"/>
        <v>864000.00000000012</v>
      </c>
      <c r="BA36" s="2">
        <f t="shared" si="70"/>
        <v>1656000.0000000002</v>
      </c>
      <c r="BB36" s="2">
        <f t="shared" si="71"/>
        <v>2520000.0000000005</v>
      </c>
    </row>
    <row r="37" spans="1:54" x14ac:dyDescent="0.25">
      <c r="A37" s="5" t="s">
        <v>20</v>
      </c>
      <c r="C37" s="2">
        <f>C27*10%</f>
        <v>2100</v>
      </c>
      <c r="D37" s="2">
        <f t="shared" ref="D37:N37" si="72">D27*10%</f>
        <v>2100</v>
      </c>
      <c r="E37" s="2">
        <f t="shared" si="72"/>
        <v>3900</v>
      </c>
      <c r="F37" s="2">
        <f t="shared" si="72"/>
        <v>6000</v>
      </c>
      <c r="G37" s="2">
        <f t="shared" si="72"/>
        <v>7200</v>
      </c>
      <c r="H37" s="2">
        <f t="shared" si="72"/>
        <v>7200</v>
      </c>
      <c r="I37" s="2">
        <f t="shared" si="72"/>
        <v>7200</v>
      </c>
      <c r="J37" s="2">
        <f t="shared" si="72"/>
        <v>7200</v>
      </c>
      <c r="K37" s="2">
        <f t="shared" si="72"/>
        <v>7200</v>
      </c>
      <c r="L37" s="2">
        <f t="shared" si="72"/>
        <v>7200</v>
      </c>
      <c r="M37" s="2">
        <f t="shared" si="72"/>
        <v>7200</v>
      </c>
      <c r="N37" s="2">
        <f t="shared" si="72"/>
        <v>7200</v>
      </c>
      <c r="O37" s="1">
        <f t="shared" si="65"/>
        <v>71700</v>
      </c>
      <c r="P37" s="2">
        <f>P27*10%</f>
        <v>7200</v>
      </c>
      <c r="Q37" s="2">
        <f t="shared" ref="Q37:AA37" si="73">Q27*10%</f>
        <v>7200</v>
      </c>
      <c r="R37" s="2">
        <f t="shared" si="73"/>
        <v>7200</v>
      </c>
      <c r="S37" s="2">
        <f t="shared" si="73"/>
        <v>7200</v>
      </c>
      <c r="T37" s="2">
        <f t="shared" si="73"/>
        <v>7200</v>
      </c>
      <c r="U37" s="2">
        <f t="shared" si="73"/>
        <v>7200</v>
      </c>
      <c r="V37" s="2">
        <f t="shared" si="73"/>
        <v>7200</v>
      </c>
      <c r="W37" s="2">
        <f t="shared" si="73"/>
        <v>7200</v>
      </c>
      <c r="X37" s="2">
        <f t="shared" si="73"/>
        <v>7200</v>
      </c>
      <c r="Y37" s="2">
        <f t="shared" si="73"/>
        <v>7200</v>
      </c>
      <c r="Z37" s="2">
        <f t="shared" si="73"/>
        <v>7200</v>
      </c>
      <c r="AA37" s="2">
        <f t="shared" si="73"/>
        <v>7200</v>
      </c>
      <c r="AB37" s="2">
        <f>AB27*10%</f>
        <v>7200</v>
      </c>
      <c r="AC37" s="2">
        <f t="shared" ref="AC37:AM37" si="74">AC27*10%</f>
        <v>14400</v>
      </c>
      <c r="AD37" s="2">
        <f t="shared" si="74"/>
        <v>14400</v>
      </c>
      <c r="AE37" s="2">
        <f t="shared" si="74"/>
        <v>14400</v>
      </c>
      <c r="AF37" s="2">
        <f t="shared" si="74"/>
        <v>14400</v>
      </c>
      <c r="AG37" s="2">
        <f t="shared" si="74"/>
        <v>14400</v>
      </c>
      <c r="AH37" s="2">
        <f t="shared" si="74"/>
        <v>14400</v>
      </c>
      <c r="AI37" s="2">
        <f t="shared" si="74"/>
        <v>14400</v>
      </c>
      <c r="AJ37" s="2">
        <f t="shared" si="74"/>
        <v>14400</v>
      </c>
      <c r="AK37" s="2">
        <f t="shared" si="74"/>
        <v>14400</v>
      </c>
      <c r="AL37" s="2">
        <f t="shared" si="74"/>
        <v>14400</v>
      </c>
      <c r="AM37" s="2">
        <f t="shared" si="74"/>
        <v>14400</v>
      </c>
      <c r="AN37" s="2">
        <f>AN27*10%</f>
        <v>14400</v>
      </c>
      <c r="AO37" s="2">
        <f t="shared" ref="AO37:AY37" si="75">AO27*10%</f>
        <v>21600</v>
      </c>
      <c r="AP37" s="2">
        <f t="shared" si="75"/>
        <v>21600</v>
      </c>
      <c r="AQ37" s="2">
        <f t="shared" si="75"/>
        <v>21600</v>
      </c>
      <c r="AR37" s="2">
        <f t="shared" si="75"/>
        <v>21600</v>
      </c>
      <c r="AS37" s="2">
        <f t="shared" si="75"/>
        <v>21600</v>
      </c>
      <c r="AT37" s="2">
        <f t="shared" si="75"/>
        <v>21600</v>
      </c>
      <c r="AU37" s="2">
        <f t="shared" si="75"/>
        <v>21600</v>
      </c>
      <c r="AV37" s="2">
        <f t="shared" si="75"/>
        <v>21600</v>
      </c>
      <c r="AW37" s="2">
        <f t="shared" si="75"/>
        <v>21600</v>
      </c>
      <c r="AX37" s="2">
        <f t="shared" si="75"/>
        <v>21600</v>
      </c>
      <c r="AY37" s="2">
        <f t="shared" si="75"/>
        <v>21600</v>
      </c>
      <c r="AZ37" s="2">
        <f t="shared" si="69"/>
        <v>86400</v>
      </c>
      <c r="BA37" s="2">
        <f t="shared" si="70"/>
        <v>165600</v>
      </c>
      <c r="BB37" s="2">
        <f t="shared" si="71"/>
        <v>252000</v>
      </c>
    </row>
    <row r="38" spans="1:54" x14ac:dyDescent="0.25">
      <c r="A38" s="5" t="s">
        <v>21</v>
      </c>
      <c r="C38" s="2">
        <f t="shared" ref="C38:N40" si="76">C28*10%</f>
        <v>12250.000000000002</v>
      </c>
      <c r="D38" s="2">
        <f t="shared" si="76"/>
        <v>12250.000000000002</v>
      </c>
      <c r="E38" s="2">
        <f t="shared" si="76"/>
        <v>22750.000000000004</v>
      </c>
      <c r="F38" s="2">
        <f t="shared" si="76"/>
        <v>35000.000000000007</v>
      </c>
      <c r="G38" s="2">
        <f t="shared" si="76"/>
        <v>42000.000000000007</v>
      </c>
      <c r="H38" s="2">
        <f t="shared" si="76"/>
        <v>42000.000000000007</v>
      </c>
      <c r="I38" s="2">
        <f t="shared" si="76"/>
        <v>42000.000000000007</v>
      </c>
      <c r="J38" s="2">
        <f t="shared" si="76"/>
        <v>42000.000000000007</v>
      </c>
      <c r="K38" s="2">
        <f t="shared" si="76"/>
        <v>42000.000000000007</v>
      </c>
      <c r="L38" s="2">
        <f t="shared" si="76"/>
        <v>42000.000000000007</v>
      </c>
      <c r="M38" s="2">
        <f t="shared" si="76"/>
        <v>42000.000000000007</v>
      </c>
      <c r="N38" s="2">
        <f t="shared" si="76"/>
        <v>42000.000000000007</v>
      </c>
      <c r="O38" s="1">
        <f t="shared" si="65"/>
        <v>418250.00000000006</v>
      </c>
      <c r="P38" s="2">
        <f t="shared" ref="P38:AY40" si="77">P28*10%</f>
        <v>42000.000000000007</v>
      </c>
      <c r="Q38" s="2">
        <f t="shared" si="77"/>
        <v>42000.000000000007</v>
      </c>
      <c r="R38" s="2">
        <f t="shared" si="77"/>
        <v>42000.000000000007</v>
      </c>
      <c r="S38" s="2">
        <f t="shared" si="77"/>
        <v>42000.000000000007</v>
      </c>
      <c r="T38" s="2">
        <f t="shared" si="77"/>
        <v>42000.000000000007</v>
      </c>
      <c r="U38" s="2">
        <f t="shared" si="77"/>
        <v>42000.000000000007</v>
      </c>
      <c r="V38" s="2">
        <f t="shared" si="77"/>
        <v>42000.000000000007</v>
      </c>
      <c r="W38" s="2">
        <f t="shared" si="77"/>
        <v>42000.000000000007</v>
      </c>
      <c r="X38" s="2">
        <f t="shared" si="77"/>
        <v>42000.000000000007</v>
      </c>
      <c r="Y38" s="2">
        <f t="shared" si="77"/>
        <v>42000.000000000007</v>
      </c>
      <c r="Z38" s="2">
        <f t="shared" si="77"/>
        <v>42000.000000000007</v>
      </c>
      <c r="AA38" s="2">
        <f t="shared" si="77"/>
        <v>42000.000000000007</v>
      </c>
      <c r="AB38" s="2">
        <f t="shared" si="77"/>
        <v>42000.000000000007</v>
      </c>
      <c r="AC38" s="2">
        <f t="shared" si="77"/>
        <v>84000.000000000015</v>
      </c>
      <c r="AD38" s="2">
        <f t="shared" si="77"/>
        <v>84000.000000000015</v>
      </c>
      <c r="AE38" s="2">
        <f t="shared" si="77"/>
        <v>84000.000000000015</v>
      </c>
      <c r="AF38" s="2">
        <f t="shared" si="77"/>
        <v>84000.000000000015</v>
      </c>
      <c r="AG38" s="2">
        <f t="shared" si="77"/>
        <v>84000.000000000015</v>
      </c>
      <c r="AH38" s="2">
        <f t="shared" si="77"/>
        <v>84000.000000000015</v>
      </c>
      <c r="AI38" s="2">
        <f t="shared" si="77"/>
        <v>84000.000000000015</v>
      </c>
      <c r="AJ38" s="2">
        <f t="shared" si="77"/>
        <v>84000.000000000015</v>
      </c>
      <c r="AK38" s="2">
        <f t="shared" si="77"/>
        <v>84000.000000000015</v>
      </c>
      <c r="AL38" s="2">
        <f t="shared" si="77"/>
        <v>84000.000000000015</v>
      </c>
      <c r="AM38" s="2">
        <f t="shared" si="77"/>
        <v>84000.000000000015</v>
      </c>
      <c r="AN38" s="2">
        <f t="shared" si="77"/>
        <v>84000.000000000015</v>
      </c>
      <c r="AO38" s="2">
        <f t="shared" si="77"/>
        <v>126000.00000000003</v>
      </c>
      <c r="AP38" s="2">
        <f t="shared" si="77"/>
        <v>126000.00000000003</v>
      </c>
      <c r="AQ38" s="2">
        <f t="shared" si="77"/>
        <v>126000.00000000003</v>
      </c>
      <c r="AR38" s="2">
        <f t="shared" si="77"/>
        <v>126000.00000000003</v>
      </c>
      <c r="AS38" s="2">
        <f t="shared" si="77"/>
        <v>126000.00000000003</v>
      </c>
      <c r="AT38" s="2">
        <f t="shared" si="77"/>
        <v>126000.00000000003</v>
      </c>
      <c r="AU38" s="2">
        <f t="shared" si="77"/>
        <v>126000.00000000003</v>
      </c>
      <c r="AV38" s="2">
        <f t="shared" si="77"/>
        <v>126000.00000000003</v>
      </c>
      <c r="AW38" s="2">
        <f t="shared" si="77"/>
        <v>126000.00000000003</v>
      </c>
      <c r="AX38" s="2">
        <f t="shared" si="77"/>
        <v>126000.00000000003</v>
      </c>
      <c r="AY38" s="2">
        <f t="shared" si="77"/>
        <v>126000.00000000003</v>
      </c>
      <c r="AZ38" s="2">
        <f t="shared" si="69"/>
        <v>504000.00000000006</v>
      </c>
      <c r="BA38" s="2">
        <f t="shared" si="70"/>
        <v>966000.00000000012</v>
      </c>
      <c r="BB38" s="2">
        <f t="shared" si="71"/>
        <v>1470000.0000000002</v>
      </c>
    </row>
    <row r="39" spans="1:54" x14ac:dyDescent="0.25">
      <c r="A39" s="5" t="s">
        <v>22</v>
      </c>
      <c r="C39" s="2">
        <f t="shared" si="76"/>
        <v>88200.000000000015</v>
      </c>
      <c r="D39" s="2">
        <f t="shared" si="76"/>
        <v>88200.000000000015</v>
      </c>
      <c r="E39" s="2">
        <f t="shared" si="76"/>
        <v>163800.00000000003</v>
      </c>
      <c r="F39" s="2">
        <f t="shared" si="76"/>
        <v>252000.00000000006</v>
      </c>
      <c r="G39" s="2">
        <f t="shared" si="76"/>
        <v>302400.00000000006</v>
      </c>
      <c r="H39" s="2">
        <f t="shared" si="76"/>
        <v>302400.00000000006</v>
      </c>
      <c r="I39" s="2">
        <f t="shared" si="76"/>
        <v>302400.00000000006</v>
      </c>
      <c r="J39" s="2">
        <f t="shared" si="76"/>
        <v>302400.00000000006</v>
      </c>
      <c r="K39" s="2">
        <f t="shared" si="76"/>
        <v>302400.00000000006</v>
      </c>
      <c r="L39" s="2">
        <f t="shared" si="76"/>
        <v>302400.00000000006</v>
      </c>
      <c r="M39" s="2">
        <f t="shared" si="76"/>
        <v>302400.00000000006</v>
      </c>
      <c r="N39" s="2">
        <f t="shared" si="76"/>
        <v>302400.00000000006</v>
      </c>
      <c r="O39" s="1">
        <f t="shared" si="65"/>
        <v>3011400.0000000005</v>
      </c>
      <c r="P39" s="2">
        <f t="shared" si="77"/>
        <v>302400.00000000006</v>
      </c>
      <c r="Q39" s="2">
        <f t="shared" si="77"/>
        <v>302400.00000000006</v>
      </c>
      <c r="R39" s="2">
        <f t="shared" si="77"/>
        <v>302400.00000000006</v>
      </c>
      <c r="S39" s="2">
        <f t="shared" si="77"/>
        <v>302400.00000000006</v>
      </c>
      <c r="T39" s="2">
        <f t="shared" si="77"/>
        <v>302400.00000000006</v>
      </c>
      <c r="U39" s="2">
        <f t="shared" si="77"/>
        <v>302400.00000000006</v>
      </c>
      <c r="V39" s="2">
        <f t="shared" si="77"/>
        <v>302400.00000000006</v>
      </c>
      <c r="W39" s="2">
        <f t="shared" si="77"/>
        <v>302400.00000000006</v>
      </c>
      <c r="X39" s="2">
        <f t="shared" si="77"/>
        <v>302400.00000000006</v>
      </c>
      <c r="Y39" s="2">
        <f t="shared" si="77"/>
        <v>302400.00000000006</v>
      </c>
      <c r="Z39" s="2">
        <f t="shared" si="77"/>
        <v>302400.00000000006</v>
      </c>
      <c r="AA39" s="2">
        <f t="shared" si="77"/>
        <v>302400.00000000006</v>
      </c>
      <c r="AB39" s="2">
        <f t="shared" si="77"/>
        <v>302400.00000000006</v>
      </c>
      <c r="AC39" s="2">
        <f t="shared" si="77"/>
        <v>604800.00000000012</v>
      </c>
      <c r="AD39" s="2">
        <f t="shared" si="77"/>
        <v>604800.00000000012</v>
      </c>
      <c r="AE39" s="2">
        <f t="shared" si="77"/>
        <v>604800.00000000012</v>
      </c>
      <c r="AF39" s="2">
        <f t="shared" si="77"/>
        <v>604800.00000000012</v>
      </c>
      <c r="AG39" s="2">
        <f t="shared" si="77"/>
        <v>604800.00000000012</v>
      </c>
      <c r="AH39" s="2">
        <f t="shared" si="77"/>
        <v>604800.00000000012</v>
      </c>
      <c r="AI39" s="2">
        <f t="shared" si="77"/>
        <v>604800.00000000012</v>
      </c>
      <c r="AJ39" s="2">
        <f t="shared" si="77"/>
        <v>604800.00000000012</v>
      </c>
      <c r="AK39" s="2">
        <f t="shared" si="77"/>
        <v>604800.00000000012</v>
      </c>
      <c r="AL39" s="2">
        <f t="shared" si="77"/>
        <v>604800.00000000012</v>
      </c>
      <c r="AM39" s="2">
        <f t="shared" si="77"/>
        <v>604800.00000000012</v>
      </c>
      <c r="AN39" s="2">
        <f t="shared" si="77"/>
        <v>604800.00000000012</v>
      </c>
      <c r="AO39" s="2">
        <f t="shared" si="77"/>
        <v>907200.00000000023</v>
      </c>
      <c r="AP39" s="2">
        <f t="shared" si="77"/>
        <v>907200.00000000023</v>
      </c>
      <c r="AQ39" s="2">
        <f t="shared" si="77"/>
        <v>907200.00000000023</v>
      </c>
      <c r="AR39" s="2">
        <f t="shared" si="77"/>
        <v>907200.00000000023</v>
      </c>
      <c r="AS39" s="2">
        <f t="shared" si="77"/>
        <v>907200.00000000023</v>
      </c>
      <c r="AT39" s="2">
        <f t="shared" si="77"/>
        <v>907200.00000000023</v>
      </c>
      <c r="AU39" s="2">
        <f t="shared" si="77"/>
        <v>907200.00000000023</v>
      </c>
      <c r="AV39" s="2">
        <f t="shared" si="77"/>
        <v>907200.00000000023</v>
      </c>
      <c r="AW39" s="2">
        <f t="shared" si="77"/>
        <v>907200.00000000023</v>
      </c>
      <c r="AX39" s="2">
        <f t="shared" si="77"/>
        <v>907200.00000000023</v>
      </c>
      <c r="AY39" s="2">
        <f t="shared" si="77"/>
        <v>907200.00000000023</v>
      </c>
      <c r="AZ39" s="2">
        <f t="shared" si="69"/>
        <v>3628800.0000000005</v>
      </c>
      <c r="BA39" s="2">
        <f t="shared" si="70"/>
        <v>6955200.0000000009</v>
      </c>
      <c r="BB39" s="2">
        <f t="shared" si="71"/>
        <v>10584000.000000002</v>
      </c>
    </row>
    <row r="40" spans="1:54" x14ac:dyDescent="0.25">
      <c r="A40" s="5" t="s">
        <v>23</v>
      </c>
      <c r="C40" s="2">
        <f t="shared" si="76"/>
        <v>56000</v>
      </c>
      <c r="D40" s="2">
        <f t="shared" si="76"/>
        <v>56000</v>
      </c>
      <c r="E40" s="2">
        <f t="shared" si="76"/>
        <v>104000</v>
      </c>
      <c r="F40" s="2">
        <f t="shared" si="76"/>
        <v>160000</v>
      </c>
      <c r="G40" s="2">
        <f t="shared" si="76"/>
        <v>192000</v>
      </c>
      <c r="H40" s="2">
        <f t="shared" si="76"/>
        <v>192000</v>
      </c>
      <c r="I40" s="2">
        <f t="shared" si="76"/>
        <v>192000</v>
      </c>
      <c r="J40" s="2">
        <f t="shared" si="76"/>
        <v>192000</v>
      </c>
      <c r="K40" s="2">
        <f t="shared" si="76"/>
        <v>192000</v>
      </c>
      <c r="L40" s="2">
        <f t="shared" si="76"/>
        <v>192000</v>
      </c>
      <c r="M40" s="2">
        <f t="shared" si="76"/>
        <v>192000</v>
      </c>
      <c r="N40" s="2">
        <f t="shared" si="76"/>
        <v>192000</v>
      </c>
      <c r="O40" s="1">
        <f t="shared" si="65"/>
        <v>1912000</v>
      </c>
      <c r="P40" s="2">
        <f t="shared" si="77"/>
        <v>192000</v>
      </c>
      <c r="Q40" s="2">
        <f t="shared" si="77"/>
        <v>192000</v>
      </c>
      <c r="R40" s="2">
        <f t="shared" si="77"/>
        <v>192000</v>
      </c>
      <c r="S40" s="2">
        <f t="shared" si="77"/>
        <v>192000</v>
      </c>
      <c r="T40" s="2">
        <f t="shared" si="77"/>
        <v>192000</v>
      </c>
      <c r="U40" s="2">
        <f t="shared" si="77"/>
        <v>192000</v>
      </c>
      <c r="V40" s="2">
        <f t="shared" si="77"/>
        <v>192000</v>
      </c>
      <c r="W40" s="2">
        <f t="shared" si="77"/>
        <v>192000</v>
      </c>
      <c r="X40" s="2">
        <f t="shared" si="77"/>
        <v>192000</v>
      </c>
      <c r="Y40" s="2">
        <f t="shared" si="77"/>
        <v>192000</v>
      </c>
      <c r="Z40" s="2">
        <f t="shared" si="77"/>
        <v>192000</v>
      </c>
      <c r="AA40" s="2">
        <f t="shared" si="77"/>
        <v>192000</v>
      </c>
      <c r="AB40" s="2">
        <f t="shared" si="77"/>
        <v>192000</v>
      </c>
      <c r="AC40" s="2">
        <f t="shared" si="77"/>
        <v>384000</v>
      </c>
      <c r="AD40" s="2">
        <f t="shared" si="77"/>
        <v>384000</v>
      </c>
      <c r="AE40" s="2">
        <f t="shared" si="77"/>
        <v>384000</v>
      </c>
      <c r="AF40" s="2">
        <f t="shared" si="77"/>
        <v>384000</v>
      </c>
      <c r="AG40" s="2">
        <f t="shared" si="77"/>
        <v>384000</v>
      </c>
      <c r="AH40" s="2">
        <f t="shared" si="77"/>
        <v>384000</v>
      </c>
      <c r="AI40" s="2">
        <f t="shared" si="77"/>
        <v>384000</v>
      </c>
      <c r="AJ40" s="2">
        <f t="shared" si="77"/>
        <v>384000</v>
      </c>
      <c r="AK40" s="2">
        <f t="shared" si="77"/>
        <v>384000</v>
      </c>
      <c r="AL40" s="2">
        <f t="shared" si="77"/>
        <v>384000</v>
      </c>
      <c r="AM40" s="2">
        <f t="shared" si="77"/>
        <v>384000</v>
      </c>
      <c r="AN40" s="2">
        <f t="shared" si="77"/>
        <v>384000</v>
      </c>
      <c r="AO40" s="2">
        <f t="shared" si="77"/>
        <v>576000</v>
      </c>
      <c r="AP40" s="2">
        <f t="shared" si="77"/>
        <v>576000</v>
      </c>
      <c r="AQ40" s="2">
        <f t="shared" si="77"/>
        <v>576000</v>
      </c>
      <c r="AR40" s="2">
        <f t="shared" si="77"/>
        <v>576000</v>
      </c>
      <c r="AS40" s="2">
        <f t="shared" si="77"/>
        <v>576000</v>
      </c>
      <c r="AT40" s="2">
        <f t="shared" si="77"/>
        <v>576000</v>
      </c>
      <c r="AU40" s="2">
        <f t="shared" si="77"/>
        <v>576000</v>
      </c>
      <c r="AV40" s="2">
        <f t="shared" si="77"/>
        <v>576000</v>
      </c>
      <c r="AW40" s="2">
        <f t="shared" si="77"/>
        <v>576000</v>
      </c>
      <c r="AX40" s="2">
        <f t="shared" si="77"/>
        <v>576000</v>
      </c>
      <c r="AY40" s="2">
        <f t="shared" si="77"/>
        <v>576000</v>
      </c>
      <c r="AZ40" s="2">
        <f t="shared" si="69"/>
        <v>2304000</v>
      </c>
      <c r="BA40" s="2">
        <f t="shared" si="70"/>
        <v>4416000</v>
      </c>
      <c r="BB40" s="2">
        <f t="shared" si="71"/>
        <v>6720000</v>
      </c>
    </row>
    <row r="41" spans="1:54" x14ac:dyDescent="0.25">
      <c r="A41" s="5" t="s">
        <v>24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1">
        <f t="shared" si="65"/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f t="shared" si="69"/>
        <v>0</v>
      </c>
      <c r="BA41" s="2">
        <f t="shared" si="70"/>
        <v>0</v>
      </c>
      <c r="BB41" s="2">
        <f t="shared" si="71"/>
        <v>0</v>
      </c>
    </row>
    <row r="42" spans="1:54" x14ac:dyDescent="0.25">
      <c r="A42" s="5" t="s">
        <v>25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1">
        <f t="shared" si="65"/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f t="shared" si="69"/>
        <v>0</v>
      </c>
      <c r="BA42" s="2">
        <f t="shared" si="70"/>
        <v>0</v>
      </c>
      <c r="BB42" s="2">
        <f t="shared" si="71"/>
        <v>0</v>
      </c>
    </row>
    <row r="44" spans="1:54" x14ac:dyDescent="0.25">
      <c r="A44" s="19" t="s">
        <v>42</v>
      </c>
      <c r="C44" s="3">
        <f>SUM(C45:C52)</f>
        <v>40079.69</v>
      </c>
      <c r="D44" s="3">
        <f t="shared" ref="D44:N44" si="78">SUM(D45:D52)</f>
        <v>79398.509609999994</v>
      </c>
      <c r="E44" s="3">
        <f t="shared" si="78"/>
        <v>152324.97292409002</v>
      </c>
      <c r="F44" s="3">
        <f t="shared" si="78"/>
        <v>263946.79249233525</v>
      </c>
      <c r="G44" s="3">
        <f t="shared" si="78"/>
        <v>396352.45698565902</v>
      </c>
      <c r="H44" s="3">
        <f t="shared" si="78"/>
        <v>526244.86270100018</v>
      </c>
      <c r="I44" s="3">
        <f t="shared" si="78"/>
        <v>653671.8803041639</v>
      </c>
      <c r="J44" s="3">
        <f t="shared" si="78"/>
        <v>778680.46593978687</v>
      </c>
      <c r="K44" s="3">
        <f t="shared" si="78"/>
        <v>901316.67875113478</v>
      </c>
      <c r="L44" s="3">
        <f t="shared" si="78"/>
        <v>1021625.6980633606</v>
      </c>
      <c r="M44" s="3">
        <f t="shared" si="78"/>
        <v>1139651.8402367111</v>
      </c>
      <c r="N44" s="3">
        <f t="shared" si="78"/>
        <v>1255438.5751960333</v>
      </c>
      <c r="O44" s="3">
        <f>SUM(C44:N44)</f>
        <v>7208732.4232042748</v>
      </c>
      <c r="P44" s="3">
        <f>SUM(P45:P52)</f>
        <v>1369028.5426428178</v>
      </c>
      <c r="Q44" s="3">
        <f t="shared" ref="Q44:AA44" si="79">SUM(Q45:Q52)</f>
        <v>1480463.5679558879</v>
      </c>
      <c r="R44" s="3">
        <f t="shared" si="79"/>
        <v>1589784.6777867349</v>
      </c>
      <c r="S44" s="3">
        <f t="shared" si="79"/>
        <v>1697032.1153553745</v>
      </c>
      <c r="T44" s="3">
        <f t="shared" si="79"/>
        <v>1802245.3554524928</v>
      </c>
      <c r="U44" s="3">
        <f t="shared" si="79"/>
        <v>1905463.1191535343</v>
      </c>
      <c r="V44" s="3">
        <f t="shared" si="79"/>
        <v>2006723.3882502823</v>
      </c>
      <c r="W44" s="3">
        <f t="shared" si="79"/>
        <v>2106063.4194053602</v>
      </c>
      <c r="X44" s="3">
        <f t="shared" si="79"/>
        <v>2203519.7580350018</v>
      </c>
      <c r="Y44" s="3">
        <f t="shared" si="79"/>
        <v>2299128.2519253055</v>
      </c>
      <c r="Z44" s="3">
        <f t="shared" si="79"/>
        <v>2392924.0645871134</v>
      </c>
      <c r="AA44" s="3">
        <f t="shared" si="79"/>
        <v>2484941.6883545434</v>
      </c>
      <c r="AB44" s="3">
        <f>SUM(AB45:AB52)</f>
        <v>2575214.9572321009</v>
      </c>
      <c r="AC44" s="3">
        <f t="shared" ref="AC44:AM44" si="80">SUM(AC45:AC52)</f>
        <v>2801193.13949522</v>
      </c>
      <c r="AD44" s="3">
        <f t="shared" si="80"/>
        <v>3022884.01156897</v>
      </c>
      <c r="AE44" s="3">
        <f t="shared" si="80"/>
        <v>3240369.2011464639</v>
      </c>
      <c r="AF44" s="3">
        <f t="shared" si="80"/>
        <v>3453728.7771070972</v>
      </c>
      <c r="AG44" s="3">
        <f t="shared" si="80"/>
        <v>3663041.2793681668</v>
      </c>
      <c r="AH44" s="3">
        <f t="shared" si="80"/>
        <v>3868383.7481632819</v>
      </c>
      <c r="AI44" s="3">
        <f t="shared" si="80"/>
        <v>4069831.7527586063</v>
      </c>
      <c r="AJ44" s="3">
        <f t="shared" si="80"/>
        <v>4267459.4196177404</v>
      </c>
      <c r="AK44" s="3">
        <f t="shared" si="80"/>
        <v>4461339.460025873</v>
      </c>
      <c r="AL44" s="3">
        <f t="shared" si="80"/>
        <v>4651543.1971836034</v>
      </c>
      <c r="AM44" s="3">
        <f t="shared" si="80"/>
        <v>4838140.5927806357</v>
      </c>
      <c r="AN44" s="3">
        <f>SUM(AN45:AN52)</f>
        <v>5021200.2730593774</v>
      </c>
      <c r="AO44" s="3">
        <f t="shared" ref="AO44:AY44" si="81">SUM(AO45:AO52)</f>
        <v>5338205.6343782302</v>
      </c>
      <c r="AP44" s="3">
        <f t="shared" si="81"/>
        <v>5649197.9298042292</v>
      </c>
      <c r="AQ44" s="3">
        <f t="shared" si="81"/>
        <v>5954291.624701336</v>
      </c>
      <c r="AR44" s="3">
        <f t="shared" si="81"/>
        <v>6253598.9988792129</v>
      </c>
      <c r="AS44" s="3">
        <f t="shared" si="81"/>
        <v>6547230.1884406395</v>
      </c>
      <c r="AT44" s="3">
        <f t="shared" si="81"/>
        <v>6835293.2268255055</v>
      </c>
      <c r="AU44" s="3">
        <f t="shared" si="81"/>
        <v>7117894.0850668242</v>
      </c>
      <c r="AV44" s="3">
        <f t="shared" si="81"/>
        <v>7395136.7112739589</v>
      </c>
      <c r="AW44" s="3">
        <f t="shared" si="81"/>
        <v>7667123.0693579149</v>
      </c>
      <c r="AX44" s="3">
        <f t="shared" si="81"/>
        <v>7933953.1770132976</v>
      </c>
      <c r="AY44" s="3">
        <f t="shared" si="81"/>
        <v>8195725.1429712437</v>
      </c>
      <c r="AZ44" s="4">
        <f>SUM(P44:AA44)</f>
        <v>23337317.948904447</v>
      </c>
      <c r="BA44" s="4">
        <f>SUM(AB44:AM44)</f>
        <v>44913129.536447756</v>
      </c>
      <c r="BB44" s="4">
        <f>SUM(AN44:AY44)</f>
        <v>79908850.06177178</v>
      </c>
    </row>
    <row r="45" spans="1:54" x14ac:dyDescent="0.25">
      <c r="A45" s="5" t="s">
        <v>18</v>
      </c>
      <c r="C45" s="1">
        <f>Surrend_Sr!C3</f>
        <v>55.44</v>
      </c>
      <c r="D45" s="1">
        <f>Surrend_Sr!D3</f>
        <v>110.54735999999998</v>
      </c>
      <c r="E45" s="1">
        <f>Surrend_Sr!E3</f>
        <v>212.84407584000002</v>
      </c>
      <c r="F45" s="1">
        <f>Surrend_Sr!F3</f>
        <v>369.96701138496002</v>
      </c>
      <c r="G45" s="1">
        <f>Surrend_Sr!G3</f>
        <v>557.82720931665028</v>
      </c>
      <c r="H45" s="1">
        <f>Surrend_Sr!H3</f>
        <v>744.56024606075039</v>
      </c>
      <c r="I45" s="1">
        <f>Surrend_Sr!I3</f>
        <v>930.172884584386</v>
      </c>
      <c r="J45" s="1">
        <f>Surrend_Sr!J3</f>
        <v>1114.6718472768798</v>
      </c>
      <c r="K45" s="1">
        <f>Surrend_Sr!K3</f>
        <v>1298.0638161932186</v>
      </c>
      <c r="L45" s="1">
        <f>Surrend_Sr!L3</f>
        <v>1480.3554332960591</v>
      </c>
      <c r="M45" s="1">
        <f>Surrend_Sr!M3</f>
        <v>1661.5533006962828</v>
      </c>
      <c r="N45" s="1">
        <f>Surrend_Sr!N3</f>
        <v>1841.663980892105</v>
      </c>
      <c r="O45" s="1">
        <f t="shared" ref="O45:O52" si="82">SUM(C45:N45)</f>
        <v>10377.667165541292</v>
      </c>
      <c r="P45" s="1">
        <f>Surrend_Sr!P3</f>
        <v>2020.6939970067524</v>
      </c>
      <c r="Q45" s="1">
        <f>Surrend_Sr!Q3</f>
        <v>2198.6498330247118</v>
      </c>
      <c r="R45" s="1">
        <f>Surrend_Sr!R3</f>
        <v>2375.5379340265636</v>
      </c>
      <c r="S45" s="1">
        <f>Surrend_Sr!S3</f>
        <v>2551.3647064224042</v>
      </c>
      <c r="T45" s="1">
        <f>Surrend_Sr!T3</f>
        <v>2726.1365181838701</v>
      </c>
      <c r="U45" s="1">
        <f>Surrend_Sr!U3</f>
        <v>2899.8596990747669</v>
      </c>
      <c r="V45" s="1">
        <f>Surrend_Sr!V3</f>
        <v>3072.5405408803185</v>
      </c>
      <c r="W45" s="1">
        <f>Surrend_Sr!W3</f>
        <v>3244.1852976350365</v>
      </c>
      <c r="X45" s="1">
        <f>Surrend_Sr!X3</f>
        <v>3414.8001858492262</v>
      </c>
      <c r="Y45" s="1">
        <f>Surrend_Sr!Y3</f>
        <v>3584.3913847341314</v>
      </c>
      <c r="Z45" s="1">
        <f>Surrend_Sr!Z3</f>
        <v>3752.9650364257268</v>
      </c>
      <c r="AA45" s="1">
        <f>Surrend_Sr!AA3</f>
        <v>3920.5272462071725</v>
      </c>
      <c r="AB45" s="1">
        <f>Surrend_Sr!AB3</f>
        <v>4087.0840827299298</v>
      </c>
      <c r="AC45" s="1">
        <f>Surrend_Sr!AC3</f>
        <v>4442.7215782335506</v>
      </c>
      <c r="AD45" s="1">
        <f>Surrend_Sr!AD3</f>
        <v>4796.225248764149</v>
      </c>
      <c r="AE45" s="1">
        <f>Surrend_Sr!AE3</f>
        <v>5147.6078972715641</v>
      </c>
      <c r="AF45" s="1">
        <f>Surrend_Sr!AF3</f>
        <v>5496.8822498879354</v>
      </c>
      <c r="AG45" s="1">
        <f>Surrend_Sr!AG3</f>
        <v>5844.0609563886073</v>
      </c>
      <c r="AH45" s="1">
        <f>Surrend_Sr!AH3</f>
        <v>6189.1565906502765</v>
      </c>
      <c r="AI45" s="1">
        <f>Surrend_Sr!AI3</f>
        <v>6532.1816511063735</v>
      </c>
      <c r="AJ45" s="1">
        <f>Surrend_Sr!AJ3</f>
        <v>6873.1485611997359</v>
      </c>
      <c r="AK45" s="1">
        <f>Surrend_Sr!AK3</f>
        <v>7212.0696698325373</v>
      </c>
      <c r="AL45" s="1">
        <f>Surrend_Sr!AL3</f>
        <v>7548.9572518135428</v>
      </c>
      <c r="AM45" s="1">
        <f>Surrend_Sr!AM3</f>
        <v>7883.823508302662</v>
      </c>
      <c r="AN45" s="1">
        <f>Surrend_Sr!AN3</f>
        <v>8216.6805672528462</v>
      </c>
      <c r="AO45" s="1">
        <f>Surrend_Sr!AO3</f>
        <v>8737.6204838493286</v>
      </c>
      <c r="AP45" s="1">
        <f>Surrend_Sr!AP3</f>
        <v>9255.4347609462311</v>
      </c>
      <c r="AQ45" s="1">
        <f>Surrend_Sr!AQ3</f>
        <v>9770.1421523805529</v>
      </c>
      <c r="AR45" s="1">
        <f>Surrend_Sr!AR3</f>
        <v>10281.76129946627</v>
      </c>
      <c r="AS45" s="1">
        <f>Surrend_Sr!AS3</f>
        <v>10790.310731669473</v>
      </c>
      <c r="AT45" s="1">
        <f>Surrend_Sr!AT3</f>
        <v>11295.808867279457</v>
      </c>
      <c r="AU45" s="1">
        <f>Surrend_Sr!AU3</f>
        <v>11798.27401407578</v>
      </c>
      <c r="AV45" s="1">
        <f>Surrend_Sr!AV3</f>
        <v>12297.724369991325</v>
      </c>
      <c r="AW45" s="1">
        <f>Surrend_Sr!AW3</f>
        <v>12794.178023771377</v>
      </c>
      <c r="AX45" s="1">
        <f>Surrend_Sr!AX3</f>
        <v>13287.652955628748</v>
      </c>
      <c r="AY45" s="1">
        <f>Surrend_Sr!AY3</f>
        <v>13778.167037894975</v>
      </c>
      <c r="AZ45" s="2">
        <f t="shared" ref="AZ45:AZ52" si="83">SUM(P45:AA45)</f>
        <v>35761.652379470681</v>
      </c>
      <c r="BA45" s="2">
        <f t="shared" ref="BA45:BA52" si="84">SUM(AB45:AM45)</f>
        <v>72053.919246180871</v>
      </c>
      <c r="BB45" s="2">
        <f t="shared" ref="BB45:BB52" si="85">SUM(AN45:AY45)</f>
        <v>132303.75526420635</v>
      </c>
    </row>
    <row r="46" spans="1:54" x14ac:dyDescent="0.25">
      <c r="A46" s="5" t="s">
        <v>19</v>
      </c>
      <c r="C46" s="1">
        <f>Surrend_Sr!C4</f>
        <v>26.250000000000004</v>
      </c>
      <c r="D46" s="1">
        <f>Surrend_Sr!D4</f>
        <v>52.106250000000003</v>
      </c>
      <c r="E46" s="1">
        <f>Surrend_Sr!E4</f>
        <v>100.07465625000002</v>
      </c>
      <c r="F46" s="1">
        <f>Surrend_Sr!F4</f>
        <v>173.57353640624999</v>
      </c>
      <c r="G46" s="1">
        <f>Surrend_Sr!G4</f>
        <v>260.96993336015623</v>
      </c>
      <c r="H46" s="1">
        <f>Surrend_Sr!H4</f>
        <v>347.05538435975393</v>
      </c>
      <c r="I46" s="1">
        <f>Surrend_Sr!I4</f>
        <v>431.84955359435759</v>
      </c>
      <c r="J46" s="1">
        <f>Surrend_Sr!J4</f>
        <v>515.37181029044223</v>
      </c>
      <c r="K46" s="1">
        <f>Surrend_Sr!K4</f>
        <v>597.64123313608559</v>
      </c>
      <c r="L46" s="1">
        <f>Surrend_Sr!L4</f>
        <v>678.67661463904426</v>
      </c>
      <c r="M46" s="1">
        <f>Surrend_Sr!M4</f>
        <v>758.49646541945867</v>
      </c>
      <c r="N46" s="1">
        <f>Surrend_Sr!N4</f>
        <v>837.11901843816679</v>
      </c>
      <c r="O46" s="1">
        <f t="shared" si="82"/>
        <v>4779.1844558937155</v>
      </c>
      <c r="P46" s="1">
        <f>Surrend_Sr!P4</f>
        <v>914.56223316159424</v>
      </c>
      <c r="Q46" s="1">
        <f>Surrend_Sr!Q4</f>
        <v>990.84379966417043</v>
      </c>
      <c r="R46" s="1">
        <f>Surrend_Sr!R4</f>
        <v>1065.9811426692079</v>
      </c>
      <c r="S46" s="1">
        <f>Surrend_Sr!S4</f>
        <v>1139.9914255291696</v>
      </c>
      <c r="T46" s="1">
        <f>Surrend_Sr!T4</f>
        <v>1212.8915541462322</v>
      </c>
      <c r="U46" s="1">
        <f>Surrend_Sr!U4</f>
        <v>1284.6981808340388</v>
      </c>
      <c r="V46" s="1">
        <f>Surrend_Sr!V4</f>
        <v>1355.4277081215282</v>
      </c>
      <c r="W46" s="1">
        <f>Surrend_Sr!W4</f>
        <v>1425.0962924997052</v>
      </c>
      <c r="X46" s="1">
        <f>Surrend_Sr!X4</f>
        <v>1493.7198481122098</v>
      </c>
      <c r="Y46" s="1">
        <f>Surrend_Sr!Y4</f>
        <v>1561.3140503905267</v>
      </c>
      <c r="Z46" s="1">
        <f>Surrend_Sr!Z4</f>
        <v>1627.8943396346688</v>
      </c>
      <c r="AA46" s="1">
        <f>Surrend_Sr!AA4</f>
        <v>1693.4759245401488</v>
      </c>
      <c r="AB46" s="1">
        <f>Surrend_Sr!AB4</f>
        <v>1758.0737856720464</v>
      </c>
      <c r="AC46" s="1">
        <f>Surrend_Sr!AC4</f>
        <v>1911.7026788869657</v>
      </c>
      <c r="AD46" s="1">
        <f>Surrend_Sr!AD4</f>
        <v>2063.027138703661</v>
      </c>
      <c r="AE46" s="1">
        <f>Surrend_Sr!AE4</f>
        <v>2212.0817316231064</v>
      </c>
      <c r="AF46" s="1">
        <f>Surrend_Sr!AF4</f>
        <v>2358.9005056487599</v>
      </c>
      <c r="AG46" s="1">
        <f>Surrend_Sr!AG4</f>
        <v>2503.5169980640285</v>
      </c>
      <c r="AH46" s="1">
        <f>Surrend_Sr!AH4</f>
        <v>2645.964243093068</v>
      </c>
      <c r="AI46" s="1">
        <f>Surrend_Sr!AI4</f>
        <v>2786.2747794466723</v>
      </c>
      <c r="AJ46" s="1">
        <f>Surrend_Sr!AJ4</f>
        <v>2924.4806577549716</v>
      </c>
      <c r="AK46" s="1">
        <f>Surrend_Sr!AK4</f>
        <v>3060.6134478886474</v>
      </c>
      <c r="AL46" s="1">
        <f>Surrend_Sr!AL4</f>
        <v>3194.7042461703177</v>
      </c>
      <c r="AM46" s="1">
        <f>Surrend_Sr!AM4</f>
        <v>3326.7836824777628</v>
      </c>
      <c r="AN46" s="1">
        <f>Surrend_Sr!AN4</f>
        <v>3456.8819272405963</v>
      </c>
      <c r="AO46" s="1">
        <f>Surrend_Sr!AO4</f>
        <v>3675.028698331987</v>
      </c>
      <c r="AP46" s="1">
        <f>Surrend_Sr!AP4</f>
        <v>3889.903267857007</v>
      </c>
      <c r="AQ46" s="1">
        <f>Surrend_Sr!AQ4</f>
        <v>4101.554718839152</v>
      </c>
      <c r="AR46" s="1">
        <f>Surrend_Sr!AR4</f>
        <v>4310.0313980565643</v>
      </c>
      <c r="AS46" s="1">
        <f>Surrend_Sr!AS4</f>
        <v>4515.3809270857164</v>
      </c>
      <c r="AT46" s="1">
        <f>Surrend_Sr!AT4</f>
        <v>4717.6502131794305</v>
      </c>
      <c r="AU46" s="1">
        <f>Surrend_Sr!AU4</f>
        <v>4916.8854599817396</v>
      </c>
      <c r="AV46" s="1">
        <f>Surrend_Sr!AV4</f>
        <v>5113.1321780820135</v>
      </c>
      <c r="AW46" s="1">
        <f>Surrend_Sr!AW4</f>
        <v>5306.4351954107833</v>
      </c>
      <c r="AX46" s="1">
        <f>Surrend_Sr!AX4</f>
        <v>5496.8386674796211</v>
      </c>
      <c r="AY46" s="1">
        <f>Surrend_Sr!AY4</f>
        <v>5684.3860874674265</v>
      </c>
      <c r="AZ46" s="2">
        <f t="shared" si="83"/>
        <v>15765.896499303202</v>
      </c>
      <c r="BA46" s="2">
        <f t="shared" si="84"/>
        <v>30746.123895430006</v>
      </c>
      <c r="BB46" s="2">
        <f t="shared" si="85"/>
        <v>55184.108739012037</v>
      </c>
    </row>
    <row r="47" spans="1:54" x14ac:dyDescent="0.25">
      <c r="A47" s="5" t="s">
        <v>20</v>
      </c>
      <c r="C47" s="1">
        <f>Surrend_Sr!C5</f>
        <v>377.99999999999994</v>
      </c>
      <c r="D47" s="1">
        <f>Surrend_Sr!D5</f>
        <v>749.19599999999991</v>
      </c>
      <c r="E47" s="1">
        <f>Surrend_Sr!E5</f>
        <v>1437.710472</v>
      </c>
      <c r="F47" s="1">
        <f>Surrend_Sr!F5</f>
        <v>2491.8316835039996</v>
      </c>
      <c r="G47" s="1">
        <f>Surrend_Sr!G5</f>
        <v>3742.9787132009278</v>
      </c>
      <c r="H47" s="1">
        <f>Surrend_Sr!H5</f>
        <v>4971.6050963633115</v>
      </c>
      <c r="I47" s="1">
        <f>Surrend_Sr!I5</f>
        <v>6178.1162046287727</v>
      </c>
      <c r="J47" s="1">
        <f>Surrend_Sr!J5</f>
        <v>7362.9101129454548</v>
      </c>
      <c r="K47" s="1">
        <f>Surrend_Sr!K5</f>
        <v>8526.3777309124362</v>
      </c>
      <c r="L47" s="1">
        <f>Surrend_Sr!L5</f>
        <v>9668.9029317560125</v>
      </c>
      <c r="M47" s="1">
        <f>Surrend_Sr!M5</f>
        <v>10790.862678984404</v>
      </c>
      <c r="N47" s="1">
        <f>Surrend_Sr!N5</f>
        <v>11892.627150762684</v>
      </c>
      <c r="O47" s="1">
        <f t="shared" si="82"/>
        <v>68191.118775057999</v>
      </c>
      <c r="P47" s="1">
        <f>Surrend_Sr!P5</f>
        <v>12974.559862048956</v>
      </c>
      <c r="Q47" s="1">
        <f>Surrend_Sr!Q5</f>
        <v>14037.017784532074</v>
      </c>
      <c r="R47" s="1">
        <f>Surrend_Sr!R5</f>
        <v>15080.351464410498</v>
      </c>
      <c r="S47" s="1">
        <f>Surrend_Sr!S5</f>
        <v>16104.905138051108</v>
      </c>
      <c r="T47" s="1">
        <f>Surrend_Sr!T5</f>
        <v>17111.016845566188</v>
      </c>
      <c r="U47" s="1">
        <f>Surrend_Sr!U5</f>
        <v>18099.018542345995</v>
      </c>
      <c r="V47" s="1">
        <f>Surrend_Sr!V5</f>
        <v>19069.236208583767</v>
      </c>
      <c r="W47" s="1">
        <f>Surrend_Sr!W5</f>
        <v>20021.98995682926</v>
      </c>
      <c r="X47" s="1">
        <f>Surrend_Sr!X5</f>
        <v>20957.594137606335</v>
      </c>
      <c r="Y47" s="1">
        <f>Surrend_Sr!Y5</f>
        <v>21876.357443129418</v>
      </c>
      <c r="Z47" s="1">
        <f>Surrend_Sr!Z5</f>
        <v>22778.583009153088</v>
      </c>
      <c r="AA47" s="1">
        <f>Surrend_Sr!AA5</f>
        <v>23664.568514988332</v>
      </c>
      <c r="AB47" s="1">
        <f>Surrend_Sr!AB5</f>
        <v>24534.606281718545</v>
      </c>
      <c r="AC47" s="1">
        <f>Surrend_Sr!AC5</f>
        <v>26684.983368647612</v>
      </c>
      <c r="AD47" s="1">
        <f>Surrend_Sr!AD5</f>
        <v>28796.653668011957</v>
      </c>
      <c r="AE47" s="1">
        <f>Surrend_Sr!AE5</f>
        <v>30870.313901987738</v>
      </c>
      <c r="AF47" s="1">
        <f>Surrend_Sr!AF5</f>
        <v>32906.648251751962</v>
      </c>
      <c r="AG47" s="1">
        <f>Surrend_Sr!AG5</f>
        <v>34906.328583220427</v>
      </c>
      <c r="AH47" s="1">
        <f>Surrend_Sr!AH5</f>
        <v>36870.014668722455</v>
      </c>
      <c r="AI47" s="1">
        <f>Surrend_Sr!AI5</f>
        <v>38798.354404685459</v>
      </c>
      <c r="AJ47" s="1">
        <f>Surrend_Sr!AJ5</f>
        <v>40691.984025401114</v>
      </c>
      <c r="AK47" s="1">
        <f>Surrend_Sr!AK5</f>
        <v>42551.528312943898</v>
      </c>
      <c r="AL47" s="1">
        <f>Surrend_Sr!AL5</f>
        <v>44377.600803310903</v>
      </c>
      <c r="AM47" s="1">
        <f>Surrend_Sr!AM5</f>
        <v>46170.803988851309</v>
      </c>
      <c r="AN47" s="1">
        <f>Surrend_Sr!AN5</f>
        <v>47931.729517051986</v>
      </c>
      <c r="AO47" s="1">
        <f>Surrend_Sr!AO5</f>
        <v>50956.958385745049</v>
      </c>
      <c r="AP47" s="1">
        <f>Surrend_Sr!AP5</f>
        <v>53927.733134801638</v>
      </c>
      <c r="AQ47" s="1">
        <f>Surrend_Sr!AQ5</f>
        <v>56845.033938375214</v>
      </c>
      <c r="AR47" s="1">
        <f>Surrend_Sr!AR5</f>
        <v>59709.823327484461</v>
      </c>
      <c r="AS47" s="1">
        <f>Surrend_Sr!AS5</f>
        <v>62523.046507589737</v>
      </c>
      <c r="AT47" s="1">
        <f>Surrend_Sr!AT5</f>
        <v>65285.631670453127</v>
      </c>
      <c r="AU47" s="1">
        <f>Surrend_Sr!AU5</f>
        <v>67998.490300384961</v>
      </c>
      <c r="AV47" s="1">
        <f>Surrend_Sr!AV5</f>
        <v>70662.517474978042</v>
      </c>
      <c r="AW47" s="1">
        <f>Surrend_Sr!AW5</f>
        <v>73278.592160428438</v>
      </c>
      <c r="AX47" s="1">
        <f>Surrend_Sr!AX5</f>
        <v>75847.577501540727</v>
      </c>
      <c r="AY47" s="1">
        <f>Surrend_Sr!AY5</f>
        <v>78370.321106512987</v>
      </c>
      <c r="AZ47" s="2">
        <f t="shared" si="83"/>
        <v>221775.19890724498</v>
      </c>
      <c r="BA47" s="2">
        <f t="shared" si="84"/>
        <v>428159.82025925338</v>
      </c>
      <c r="BB47" s="2">
        <f t="shared" si="85"/>
        <v>763337.45502534637</v>
      </c>
    </row>
    <row r="48" spans="1:54" x14ac:dyDescent="0.25">
      <c r="A48" s="5" t="s">
        <v>21</v>
      </c>
      <c r="C48" s="1">
        <f>Surrend_Sr!C6</f>
        <v>2450.0000000000005</v>
      </c>
      <c r="D48" s="1">
        <f>Surrend_Sr!D6</f>
        <v>4851.0000000000009</v>
      </c>
      <c r="E48" s="1">
        <f>Surrend_Sr!E6</f>
        <v>9303.9800000000014</v>
      </c>
      <c r="F48" s="1">
        <f>Surrend_Sr!F6</f>
        <v>16117.900400000002</v>
      </c>
      <c r="G48" s="1">
        <f>Surrend_Sr!G6</f>
        <v>24195.542392000003</v>
      </c>
      <c r="H48" s="1">
        <f>Surrend_Sr!H6</f>
        <v>32111.631544160002</v>
      </c>
      <c r="I48" s="1">
        <f>Surrend_Sr!I6</f>
        <v>39869.398913276804</v>
      </c>
      <c r="J48" s="1">
        <f>Surrend_Sr!J6</f>
        <v>47472.010935011262</v>
      </c>
      <c r="K48" s="1">
        <f>Surrend_Sr!K6</f>
        <v>54922.570716311042</v>
      </c>
      <c r="L48" s="1">
        <f>Surrend_Sr!L6</f>
        <v>62224.119301984814</v>
      </c>
      <c r="M48" s="1">
        <f>Surrend_Sr!M6</f>
        <v>69379.636915945113</v>
      </c>
      <c r="N48" s="1">
        <f>Surrend_Sr!N6</f>
        <v>76392.044177626216</v>
      </c>
      <c r="O48" s="1">
        <f t="shared" si="82"/>
        <v>439289.8352963152</v>
      </c>
      <c r="P48" s="1">
        <f>Surrend_Sr!P6</f>
        <v>83264.203294073683</v>
      </c>
      <c r="Q48" s="1">
        <f>Surrend_Sr!Q6</f>
        <v>89998.919228192215</v>
      </c>
      <c r="R48" s="1">
        <f>Surrend_Sr!R6</f>
        <v>96598.94084362837</v>
      </c>
      <c r="S48" s="1">
        <f>Surrend_Sr!S6</f>
        <v>103066.96202675579</v>
      </c>
      <c r="T48" s="1">
        <f>Surrend_Sr!T6</f>
        <v>109405.62278622069</v>
      </c>
      <c r="U48" s="1">
        <f>Surrend_Sr!U6</f>
        <v>115617.51033049627</v>
      </c>
      <c r="V48" s="1">
        <f>Surrend_Sr!V6</f>
        <v>121705.16012388634</v>
      </c>
      <c r="W48" s="1">
        <f>Surrend_Sr!W6</f>
        <v>127671.05692140861</v>
      </c>
      <c r="X48" s="1">
        <f>Surrend_Sr!X6</f>
        <v>133517.63578298045</v>
      </c>
      <c r="Y48" s="1">
        <f>Surrend_Sr!Y6</f>
        <v>139247.28306732082</v>
      </c>
      <c r="Z48" s="1">
        <f>Surrend_Sr!Z6</f>
        <v>144862.33740597442</v>
      </c>
      <c r="AA48" s="1">
        <f>Surrend_Sr!AA6</f>
        <v>150365.09065785495</v>
      </c>
      <c r="AB48" s="1">
        <f>Surrend_Sr!AB6</f>
        <v>155757.78884469785</v>
      </c>
      <c r="AC48" s="1">
        <f>Surrend_Sr!AC6</f>
        <v>169442.63306780386</v>
      </c>
      <c r="AD48" s="1">
        <f>Surrend_Sr!AD6</f>
        <v>182853.7804064478</v>
      </c>
      <c r="AE48" s="1">
        <f>Surrend_Sr!AE6</f>
        <v>195996.70479831885</v>
      </c>
      <c r="AF48" s="1">
        <f>Surrend_Sr!AF6</f>
        <v>208876.77070235249</v>
      </c>
      <c r="AG48" s="1">
        <f>Surrend_Sr!AG6</f>
        <v>221499.23528830544</v>
      </c>
      <c r="AH48" s="1">
        <f>Surrend_Sr!AH6</f>
        <v>233869.25058253933</v>
      </c>
      <c r="AI48" s="1">
        <f>Surrend_Sr!AI6</f>
        <v>245991.86557088856</v>
      </c>
      <c r="AJ48" s="1">
        <f>Surrend_Sr!AJ6</f>
        <v>257872.0282594708</v>
      </c>
      <c r="AK48" s="1">
        <f>Surrend_Sr!AK6</f>
        <v>269514.58769428136</v>
      </c>
      <c r="AL48" s="1">
        <f>Surrend_Sr!AL6</f>
        <v>280924.29594039574</v>
      </c>
      <c r="AM48" s="1">
        <f>Surrend_Sr!AM6</f>
        <v>292105.81002158782</v>
      </c>
      <c r="AN48" s="1">
        <f>Surrend_Sr!AN6</f>
        <v>303063.69382115605</v>
      </c>
      <c r="AO48" s="1">
        <f>Surrend_Sr!AO6</f>
        <v>322202.41994473292</v>
      </c>
      <c r="AP48" s="1">
        <f>Surrend_Sr!AP6</f>
        <v>340958.37154583825</v>
      </c>
      <c r="AQ48" s="1">
        <f>Surrend_Sr!AQ6</f>
        <v>359339.20411492157</v>
      </c>
      <c r="AR48" s="1">
        <f>Surrend_Sr!AR6</f>
        <v>377352.42003262311</v>
      </c>
      <c r="AS48" s="1">
        <f>Surrend_Sr!AS6</f>
        <v>395005.37163197063</v>
      </c>
      <c r="AT48" s="1">
        <f>Surrend_Sr!AT6</f>
        <v>412305.26419933129</v>
      </c>
      <c r="AU48" s="1">
        <f>Surrend_Sr!AU6</f>
        <v>429259.15891534463</v>
      </c>
      <c r="AV48" s="1">
        <f>Surrend_Sr!AV6</f>
        <v>445873.97573703772</v>
      </c>
      <c r="AW48" s="1">
        <f>Surrend_Sr!AW6</f>
        <v>462156.49622229696</v>
      </c>
      <c r="AX48" s="1">
        <f>Surrend_Sr!AX6</f>
        <v>478113.36629785097</v>
      </c>
      <c r="AY48" s="1">
        <f>Surrend_Sr!AY6</f>
        <v>493751.09897189395</v>
      </c>
      <c r="AZ48" s="2">
        <f t="shared" si="83"/>
        <v>1415320.7224687927</v>
      </c>
      <c r="BA48" s="2">
        <f t="shared" si="84"/>
        <v>2714704.7511770898</v>
      </c>
      <c r="BB48" s="2">
        <f t="shared" si="85"/>
        <v>4819380.8414349984</v>
      </c>
    </row>
    <row r="49" spans="1:54" x14ac:dyDescent="0.25">
      <c r="A49" s="5" t="s">
        <v>22</v>
      </c>
      <c r="C49" s="1">
        <f>Surrend_Sr!C7</f>
        <v>17640.000000000004</v>
      </c>
      <c r="D49" s="1">
        <f>Surrend_Sr!D7</f>
        <v>34927.200000000004</v>
      </c>
      <c r="E49" s="1">
        <f>Surrend_Sr!E7</f>
        <v>66988.656000000017</v>
      </c>
      <c r="F49" s="1">
        <f>Surrend_Sr!F7</f>
        <v>116048.88288000003</v>
      </c>
      <c r="G49" s="1">
        <f>Surrend_Sr!G7</f>
        <v>174207.90522240003</v>
      </c>
      <c r="H49" s="1">
        <f>Surrend_Sr!H7</f>
        <v>231203.74711795204</v>
      </c>
      <c r="I49" s="1">
        <f>Surrend_Sr!I7</f>
        <v>287059.67217559303</v>
      </c>
      <c r="J49" s="1">
        <f>Surrend_Sr!J7</f>
        <v>341798.47873208113</v>
      </c>
      <c r="K49" s="1">
        <f>Surrend_Sr!K7</f>
        <v>395442.50915743958</v>
      </c>
      <c r="L49" s="1">
        <f>Surrend_Sr!L7</f>
        <v>448013.65897429083</v>
      </c>
      <c r="M49" s="1">
        <f>Surrend_Sr!M7</f>
        <v>499533.38579480501</v>
      </c>
      <c r="N49" s="1">
        <f>Surrend_Sr!N7</f>
        <v>550022.71807890898</v>
      </c>
      <c r="O49" s="1">
        <f t="shared" si="82"/>
        <v>3162886.8141334704</v>
      </c>
      <c r="P49" s="1">
        <f>Surrend_Sr!P7</f>
        <v>599502.26371733076</v>
      </c>
      <c r="Q49" s="1">
        <f>Surrend_Sr!Q7</f>
        <v>647992.21844298416</v>
      </c>
      <c r="R49" s="1">
        <f>Surrend_Sr!R7</f>
        <v>695512.37407412461</v>
      </c>
      <c r="S49" s="1">
        <f>Surrend_Sr!S7</f>
        <v>742082.12659264205</v>
      </c>
      <c r="T49" s="1">
        <f>Surrend_Sr!T7</f>
        <v>787720.48406078923</v>
      </c>
      <c r="U49" s="1">
        <f>Surrend_Sr!U7</f>
        <v>832446.07437957346</v>
      </c>
      <c r="V49" s="1">
        <f>Surrend_Sr!V7</f>
        <v>876277.15289198211</v>
      </c>
      <c r="W49" s="1">
        <f>Surrend_Sr!W7</f>
        <v>919231.60983414249</v>
      </c>
      <c r="X49" s="1">
        <f>Surrend_Sr!X7</f>
        <v>961326.97763745964</v>
      </c>
      <c r="Y49" s="1">
        <f>Surrend_Sr!Y7</f>
        <v>1002580.4380847104</v>
      </c>
      <c r="Z49" s="1">
        <f>Surrend_Sr!Z7</f>
        <v>1043008.8293230161</v>
      </c>
      <c r="AA49" s="1">
        <f>Surrend_Sr!AA7</f>
        <v>1082628.6527365558</v>
      </c>
      <c r="AB49" s="1">
        <f>Surrend_Sr!AB7</f>
        <v>1121456.0796818247</v>
      </c>
      <c r="AC49" s="1">
        <f>Surrend_Sr!AC7</f>
        <v>1219986.9580881884</v>
      </c>
      <c r="AD49" s="1">
        <f>Surrend_Sr!AD7</f>
        <v>1316547.2189264246</v>
      </c>
      <c r="AE49" s="1">
        <f>Surrend_Sr!AE7</f>
        <v>1411176.2745478961</v>
      </c>
      <c r="AF49" s="1">
        <f>Surrend_Sr!AF7</f>
        <v>1503912.7490569383</v>
      </c>
      <c r="AG49" s="1">
        <f>Surrend_Sr!AG7</f>
        <v>1594794.4940757996</v>
      </c>
      <c r="AH49" s="1">
        <f>Surrend_Sr!AH7</f>
        <v>1683858.6041942835</v>
      </c>
      <c r="AI49" s="1">
        <f>Surrend_Sr!AI7</f>
        <v>1771141.4321103978</v>
      </c>
      <c r="AJ49" s="1">
        <f>Surrend_Sr!AJ7</f>
        <v>1856678.6034681899</v>
      </c>
      <c r="AK49" s="1">
        <f>Surrend_Sr!AK7</f>
        <v>1940505.031398826</v>
      </c>
      <c r="AL49" s="1">
        <f>Surrend_Sr!AL7</f>
        <v>2022654.9307708493</v>
      </c>
      <c r="AM49" s="1">
        <f>Surrend_Sr!AM7</f>
        <v>2103161.8321554326</v>
      </c>
      <c r="AN49" s="1">
        <f>Surrend_Sr!AN7</f>
        <v>2182058.5955123235</v>
      </c>
      <c r="AO49" s="1">
        <f>Surrend_Sr!AO7</f>
        <v>2319857.4236020772</v>
      </c>
      <c r="AP49" s="1">
        <f>Surrend_Sr!AP7</f>
        <v>2454900.2751300358</v>
      </c>
      <c r="AQ49" s="1">
        <f>Surrend_Sr!AQ7</f>
        <v>2587242.2696274351</v>
      </c>
      <c r="AR49" s="1">
        <f>Surrend_Sr!AR7</f>
        <v>2716937.4242348862</v>
      </c>
      <c r="AS49" s="1">
        <f>Surrend_Sr!AS7</f>
        <v>2844038.675750189</v>
      </c>
      <c r="AT49" s="1">
        <f>Surrend_Sr!AT7</f>
        <v>2968597.9022351848</v>
      </c>
      <c r="AU49" s="1">
        <f>Surrend_Sr!AU7</f>
        <v>3090665.9441904812</v>
      </c>
      <c r="AV49" s="1">
        <f>Surrend_Sr!AV7</f>
        <v>3210292.625306672</v>
      </c>
      <c r="AW49" s="1">
        <f>Surrend_Sr!AW7</f>
        <v>3327526.7728005387</v>
      </c>
      <c r="AX49" s="1">
        <f>Surrend_Sr!AX7</f>
        <v>3442416.2373445281</v>
      </c>
      <c r="AY49" s="1">
        <f>Surrend_Sr!AY7</f>
        <v>3555007.9125976372</v>
      </c>
      <c r="AZ49" s="2">
        <f t="shared" si="83"/>
        <v>10190309.201775312</v>
      </c>
      <c r="BA49" s="2">
        <f t="shared" si="84"/>
        <v>19545874.208475046</v>
      </c>
      <c r="BB49" s="2">
        <f t="shared" si="85"/>
        <v>34699542.058331989</v>
      </c>
    </row>
    <row r="50" spans="1:54" x14ac:dyDescent="0.25">
      <c r="A50" s="5" t="s">
        <v>23</v>
      </c>
      <c r="C50" s="1">
        <f>Surrend_Sr!C8</f>
        <v>10080</v>
      </c>
      <c r="D50" s="1">
        <f>Surrend_Sr!D8</f>
        <v>19978.559999999998</v>
      </c>
      <c r="E50" s="1">
        <f>Surrend_Sr!E8</f>
        <v>38338.945919999998</v>
      </c>
      <c r="F50" s="1">
        <f>Surrend_Sr!F8</f>
        <v>66448.844893439993</v>
      </c>
      <c r="G50" s="1">
        <f>Surrend_Sr!G8</f>
        <v>99812.765685358056</v>
      </c>
      <c r="H50" s="1">
        <f>Surrend_Sr!H8</f>
        <v>132576.13590302161</v>
      </c>
      <c r="I50" s="1">
        <f>Surrend_Sr!I8</f>
        <v>164749.7654567672</v>
      </c>
      <c r="J50" s="1">
        <f>Surrend_Sr!J8</f>
        <v>196344.26967854539</v>
      </c>
      <c r="K50" s="1">
        <f>Surrend_Sr!K8</f>
        <v>227370.07282433155</v>
      </c>
      <c r="L50" s="1">
        <f>Surrend_Sr!L8</f>
        <v>257837.4115134936</v>
      </c>
      <c r="M50" s="1">
        <f>Surrend_Sr!M8</f>
        <v>287756.33810625068</v>
      </c>
      <c r="N50" s="1">
        <f>Surrend_Sr!N8</f>
        <v>317136.72402033821</v>
      </c>
      <c r="O50" s="1">
        <f t="shared" si="82"/>
        <v>1818429.8340015463</v>
      </c>
      <c r="P50" s="1">
        <f>Surrend_Sr!P8</f>
        <v>345988.26298797212</v>
      </c>
      <c r="Q50" s="1">
        <f>Surrend_Sr!Q8</f>
        <v>374320.47425418859</v>
      </c>
      <c r="R50" s="1">
        <f>Surrend_Sr!R8</f>
        <v>402142.70571761322</v>
      </c>
      <c r="S50" s="1">
        <f>Surrend_Sr!S8</f>
        <v>429464.1370146962</v>
      </c>
      <c r="T50" s="1">
        <f>Surrend_Sr!T8</f>
        <v>456293.78254843171</v>
      </c>
      <c r="U50" s="1">
        <f>Surrend_Sr!U8</f>
        <v>482640.49446255993</v>
      </c>
      <c r="V50" s="1">
        <f>Surrend_Sr!V8</f>
        <v>508512.96556223388</v>
      </c>
      <c r="W50" s="1">
        <f>Surrend_Sr!W8</f>
        <v>533919.73218211357</v>
      </c>
      <c r="X50" s="1">
        <f>Surrend_Sr!X8</f>
        <v>558869.17700283555</v>
      </c>
      <c r="Y50" s="1">
        <f>Surrend_Sr!Y8</f>
        <v>583369.53181678453</v>
      </c>
      <c r="Z50" s="1">
        <f>Surrend_Sr!Z8</f>
        <v>607428.88024408242</v>
      </c>
      <c r="AA50" s="1">
        <f>Surrend_Sr!AA8</f>
        <v>631055.16039968887</v>
      </c>
      <c r="AB50" s="1">
        <f>Surrend_Sr!AB8</f>
        <v>654256.16751249449</v>
      </c>
      <c r="AC50" s="1">
        <f>Surrend_Sr!AC8</f>
        <v>711599.55649726966</v>
      </c>
      <c r="AD50" s="1">
        <f>Surrend_Sr!AD8</f>
        <v>767910.76448031887</v>
      </c>
      <c r="AE50" s="1">
        <f>Surrend_Sr!AE8</f>
        <v>823208.370719673</v>
      </c>
      <c r="AF50" s="1">
        <f>Surrend_Sr!AF8</f>
        <v>877510.62004671886</v>
      </c>
      <c r="AG50" s="1">
        <f>Surrend_Sr!AG8</f>
        <v>930835.42888587795</v>
      </c>
      <c r="AH50" s="1">
        <f>Surrend_Sr!AH8</f>
        <v>983200.39116593217</v>
      </c>
      <c r="AI50" s="1">
        <f>Surrend_Sr!AI8</f>
        <v>1034622.7841249453</v>
      </c>
      <c r="AJ50" s="1">
        <f>Surrend_Sr!AJ8</f>
        <v>1085119.5740106963</v>
      </c>
      <c r="AK50" s="1">
        <f>Surrend_Sr!AK8</f>
        <v>1134707.4216785037</v>
      </c>
      <c r="AL50" s="1">
        <f>Surrend_Sr!AL8</f>
        <v>1183402.6880882906</v>
      </c>
      <c r="AM50" s="1">
        <f>Surrend_Sr!AM8</f>
        <v>1231221.4397027013</v>
      </c>
      <c r="AN50" s="1">
        <f>Surrend_Sr!AN8</f>
        <v>1278179.4537880525</v>
      </c>
      <c r="AO50" s="1">
        <f>Surrend_Sr!AO8</f>
        <v>1358852.2236198676</v>
      </c>
      <c r="AP50" s="1">
        <f>Surrend_Sr!AP8</f>
        <v>1438072.8835947101</v>
      </c>
      <c r="AQ50" s="1">
        <f>Surrend_Sr!AQ8</f>
        <v>1515867.5716900053</v>
      </c>
      <c r="AR50" s="1">
        <f>Surrend_Sr!AR8</f>
        <v>1592261.9553995852</v>
      </c>
      <c r="AS50" s="1">
        <f>Surrend_Sr!AS8</f>
        <v>1667281.2402023927</v>
      </c>
      <c r="AT50" s="1">
        <f>Surrend_Sr!AT8</f>
        <v>1740950.1778787496</v>
      </c>
      <c r="AU50" s="1">
        <f>Surrend_Sr!AU8</f>
        <v>1813293.0746769318</v>
      </c>
      <c r="AV50" s="1">
        <f>Surrend_Sr!AV8</f>
        <v>1884333.7993327472</v>
      </c>
      <c r="AW50" s="1">
        <f>Surrend_Sr!AW8</f>
        <v>1954095.7909447576</v>
      </c>
      <c r="AX50" s="1">
        <f>Surrend_Sr!AX8</f>
        <v>2022602.0667077519</v>
      </c>
      <c r="AY50" s="1">
        <f>Surrend_Sr!AY8</f>
        <v>2089875.2295070125</v>
      </c>
      <c r="AZ50" s="2">
        <f t="shared" si="83"/>
        <v>5914005.3041932005</v>
      </c>
      <c r="BA50" s="2">
        <f t="shared" si="84"/>
        <v>11417595.206913421</v>
      </c>
      <c r="BB50" s="2">
        <f t="shared" si="85"/>
        <v>20355665.467342567</v>
      </c>
    </row>
    <row r="51" spans="1:54" x14ac:dyDescent="0.25">
      <c r="A51" s="5" t="s">
        <v>24</v>
      </c>
      <c r="C51" s="1">
        <f>Surrend_Sr!C9</f>
        <v>9450</v>
      </c>
      <c r="D51" s="1">
        <f>Surrend_Sr!D9</f>
        <v>18729.899999999998</v>
      </c>
      <c r="E51" s="1">
        <f>Surrend_Sr!E9</f>
        <v>35942.7618</v>
      </c>
      <c r="F51" s="1">
        <f>Surrend_Sr!F9</f>
        <v>62295.792087599999</v>
      </c>
      <c r="G51" s="1">
        <f>Surrend_Sr!G9</f>
        <v>93574.46783002319</v>
      </c>
      <c r="H51" s="1">
        <f>Surrend_Sr!H9</f>
        <v>124290.12740908278</v>
      </c>
      <c r="I51" s="1">
        <f>Surrend_Sr!I9</f>
        <v>154452.90511571927</v>
      </c>
      <c r="J51" s="1">
        <f>Surrend_Sr!J9</f>
        <v>184072.75282363631</v>
      </c>
      <c r="K51" s="1">
        <f>Surrend_Sr!K9</f>
        <v>213159.44327281087</v>
      </c>
      <c r="L51" s="1">
        <f>Surrend_Sr!L9</f>
        <v>241722.57329390026</v>
      </c>
      <c r="M51" s="1">
        <f>Surrend_Sr!M9</f>
        <v>269771.56697461003</v>
      </c>
      <c r="N51" s="1">
        <f>Surrend_Sr!N9</f>
        <v>297315.67876906705</v>
      </c>
      <c r="O51" s="1">
        <f t="shared" si="82"/>
        <v>1704777.9693764499</v>
      </c>
      <c r="P51" s="1">
        <f>Surrend_Sr!P9</f>
        <v>324363.99655122386</v>
      </c>
      <c r="Q51" s="1">
        <f>Surrend_Sr!Q9</f>
        <v>350925.44461330184</v>
      </c>
      <c r="R51" s="1">
        <f>Surrend_Sr!R9</f>
        <v>377008.78661026241</v>
      </c>
      <c r="S51" s="1">
        <f>Surrend_Sr!S9</f>
        <v>402622.62845127773</v>
      </c>
      <c r="T51" s="1">
        <f>Surrend_Sr!T9</f>
        <v>427775.42113915476</v>
      </c>
      <c r="U51" s="1">
        <f>Surrend_Sr!U9</f>
        <v>452475.46355864994</v>
      </c>
      <c r="V51" s="1">
        <f>Surrend_Sr!V9</f>
        <v>476730.90521459421</v>
      </c>
      <c r="W51" s="1">
        <f>Surrend_Sr!W9</f>
        <v>500549.74892073154</v>
      </c>
      <c r="X51" s="1">
        <f>Surrend_Sr!X9</f>
        <v>523939.85344015836</v>
      </c>
      <c r="Y51" s="1">
        <f>Surrend_Sr!Y9</f>
        <v>546908.93607823551</v>
      </c>
      <c r="Z51" s="1">
        <f>Surrend_Sr!Z9</f>
        <v>569464.57522882731</v>
      </c>
      <c r="AA51" s="1">
        <f>Surrend_Sr!AA9</f>
        <v>591614.21287470835</v>
      </c>
      <c r="AB51" s="1">
        <f>Surrend_Sr!AB9</f>
        <v>613365.15704296366</v>
      </c>
      <c r="AC51" s="1">
        <f>Surrend_Sr!AC9</f>
        <v>667124.58421619027</v>
      </c>
      <c r="AD51" s="1">
        <f>Surrend_Sr!AD9</f>
        <v>719916.34170029883</v>
      </c>
      <c r="AE51" s="1">
        <f>Surrend_Sr!AE9</f>
        <v>771757.84754969343</v>
      </c>
      <c r="AF51" s="1">
        <f>Surrend_Sr!AF9</f>
        <v>822666.20629379898</v>
      </c>
      <c r="AG51" s="1">
        <f>Surrend_Sr!AG9</f>
        <v>872658.21458051051</v>
      </c>
      <c r="AH51" s="1">
        <f>Surrend_Sr!AH9</f>
        <v>921750.36671806127</v>
      </c>
      <c r="AI51" s="1">
        <f>Surrend_Sr!AI9</f>
        <v>969958.86011713615</v>
      </c>
      <c r="AJ51" s="1">
        <f>Surrend_Sr!AJ9</f>
        <v>1017299.6006350277</v>
      </c>
      <c r="AK51" s="1">
        <f>Surrend_Sr!AK9</f>
        <v>1063788.2078235971</v>
      </c>
      <c r="AL51" s="1">
        <f>Surrend_Sr!AL9</f>
        <v>1109440.0200827725</v>
      </c>
      <c r="AM51" s="1">
        <f>Surrend_Sr!AM9</f>
        <v>1154270.0997212825</v>
      </c>
      <c r="AN51" s="1">
        <f>Surrend_Sr!AN9</f>
        <v>1198293.2379262995</v>
      </c>
      <c r="AO51" s="1">
        <f>Surrend_Sr!AO9</f>
        <v>1273923.9596436259</v>
      </c>
      <c r="AP51" s="1">
        <f>Surrend_Sr!AP9</f>
        <v>1348193.3283700405</v>
      </c>
      <c r="AQ51" s="1">
        <f>Surrend_Sr!AQ9</f>
        <v>1421125.84845938</v>
      </c>
      <c r="AR51" s="1">
        <f>Surrend_Sr!AR9</f>
        <v>1492745.5831871112</v>
      </c>
      <c r="AS51" s="1">
        <f>Surrend_Sr!AS9</f>
        <v>1563076.1626897431</v>
      </c>
      <c r="AT51" s="1">
        <f>Surrend_Sr!AT9</f>
        <v>1632140.7917613275</v>
      </c>
      <c r="AU51" s="1">
        <f>Surrend_Sr!AU9</f>
        <v>1699962.2575096237</v>
      </c>
      <c r="AV51" s="1">
        <f>Surrend_Sr!AV9</f>
        <v>1766562.9368744507</v>
      </c>
      <c r="AW51" s="1">
        <f>Surrend_Sr!AW9</f>
        <v>1831964.8040107104</v>
      </c>
      <c r="AX51" s="1">
        <f>Surrend_Sr!AX9</f>
        <v>1896189.4375385179</v>
      </c>
      <c r="AY51" s="1">
        <f>Surrend_Sr!AY9</f>
        <v>1959258.0276628244</v>
      </c>
      <c r="AZ51" s="2">
        <f t="shared" si="83"/>
        <v>5544379.9726811266</v>
      </c>
      <c r="BA51" s="2">
        <f t="shared" si="84"/>
        <v>10703995.506481333</v>
      </c>
      <c r="BB51" s="2">
        <f t="shared" si="85"/>
        <v>19083436.375633657</v>
      </c>
    </row>
    <row r="52" spans="1:54" x14ac:dyDescent="0.25">
      <c r="A52" s="5" t="s">
        <v>25</v>
      </c>
      <c r="C52" s="1">
        <f>Surrend_Sr!C10</f>
        <v>0</v>
      </c>
      <c r="D52" s="1">
        <f>Surrend_Sr!D10</f>
        <v>0</v>
      </c>
      <c r="E52" s="1">
        <f>Surrend_Sr!E10</f>
        <v>0</v>
      </c>
      <c r="F52" s="1">
        <f>Surrend_Sr!F10</f>
        <v>0</v>
      </c>
      <c r="G52" s="1">
        <f>Surrend_Sr!G10</f>
        <v>0</v>
      </c>
      <c r="H52" s="1">
        <f>Surrend_Sr!H10</f>
        <v>0</v>
      </c>
      <c r="I52" s="1">
        <f>Surrend_Sr!I10</f>
        <v>0</v>
      </c>
      <c r="J52" s="1">
        <f>Surrend_Sr!J10</f>
        <v>0</v>
      </c>
      <c r="K52" s="1">
        <f>Surrend_Sr!K10</f>
        <v>0</v>
      </c>
      <c r="L52" s="1">
        <f>Surrend_Sr!L10</f>
        <v>0</v>
      </c>
      <c r="M52" s="1">
        <f>Surrend_Sr!M10</f>
        <v>0</v>
      </c>
      <c r="N52" s="1">
        <f>Surrend_Sr!N10</f>
        <v>0</v>
      </c>
      <c r="O52" s="1">
        <f t="shared" si="82"/>
        <v>0</v>
      </c>
      <c r="P52" s="1">
        <f>Surrend_Sr!P10</f>
        <v>0</v>
      </c>
      <c r="Q52" s="1">
        <f>Surrend_Sr!Q10</f>
        <v>0</v>
      </c>
      <c r="R52" s="1">
        <f>Surrend_Sr!R10</f>
        <v>0</v>
      </c>
      <c r="S52" s="1">
        <f>Surrend_Sr!S10</f>
        <v>0</v>
      </c>
      <c r="T52" s="1">
        <f>Surrend_Sr!T10</f>
        <v>0</v>
      </c>
      <c r="U52" s="1">
        <f>Surrend_Sr!U10</f>
        <v>0</v>
      </c>
      <c r="V52" s="1">
        <f>Surrend_Sr!V10</f>
        <v>0</v>
      </c>
      <c r="W52" s="1">
        <f>Surrend_Sr!W10</f>
        <v>0</v>
      </c>
      <c r="X52" s="1">
        <f>Surrend_Sr!X10</f>
        <v>0</v>
      </c>
      <c r="Y52" s="1">
        <f>Surrend_Sr!Y10</f>
        <v>0</v>
      </c>
      <c r="Z52" s="1">
        <f>Surrend_Sr!Z10</f>
        <v>0</v>
      </c>
      <c r="AA52" s="1">
        <f>Surrend_Sr!AA10</f>
        <v>0</v>
      </c>
      <c r="AB52" s="1">
        <f>Surrend_Sr!AB10</f>
        <v>0</v>
      </c>
      <c r="AC52" s="1">
        <f>Surrend_Sr!AC10</f>
        <v>0</v>
      </c>
      <c r="AD52" s="1">
        <f>Surrend_Sr!AD10</f>
        <v>0</v>
      </c>
      <c r="AE52" s="1">
        <f>Surrend_Sr!AE10</f>
        <v>0</v>
      </c>
      <c r="AF52" s="1">
        <f>Surrend_Sr!AF10</f>
        <v>0</v>
      </c>
      <c r="AG52" s="1">
        <f>Surrend_Sr!AG10</f>
        <v>0</v>
      </c>
      <c r="AH52" s="1">
        <f>Surrend_Sr!AH10</f>
        <v>0</v>
      </c>
      <c r="AI52" s="1">
        <f>Surrend_Sr!AI10</f>
        <v>0</v>
      </c>
      <c r="AJ52" s="1">
        <f>Surrend_Sr!AJ10</f>
        <v>0</v>
      </c>
      <c r="AK52" s="1">
        <f>Surrend_Sr!AK10</f>
        <v>0</v>
      </c>
      <c r="AL52" s="1">
        <f>Surrend_Sr!AL10</f>
        <v>0</v>
      </c>
      <c r="AM52" s="1">
        <f>Surrend_Sr!AM10</f>
        <v>0</v>
      </c>
      <c r="AN52" s="1">
        <f>Surrend_Sr!AN10</f>
        <v>0</v>
      </c>
      <c r="AO52" s="1">
        <f>Surrend_Sr!AO10</f>
        <v>0</v>
      </c>
      <c r="AP52" s="1">
        <f>Surrend_Sr!AP10</f>
        <v>0</v>
      </c>
      <c r="AQ52" s="1">
        <f>Surrend_Sr!AQ10</f>
        <v>0</v>
      </c>
      <c r="AR52" s="1">
        <f>Surrend_Sr!AR10</f>
        <v>0</v>
      </c>
      <c r="AS52" s="1">
        <f>Surrend_Sr!AS10</f>
        <v>0</v>
      </c>
      <c r="AT52" s="1">
        <f>Surrend_Sr!AT10</f>
        <v>0</v>
      </c>
      <c r="AU52" s="1">
        <f>Surrend_Sr!AU10</f>
        <v>0</v>
      </c>
      <c r="AV52" s="1">
        <f>Surrend_Sr!AV10</f>
        <v>0</v>
      </c>
      <c r="AW52" s="1">
        <f>Surrend_Sr!AW10</f>
        <v>0</v>
      </c>
      <c r="AX52" s="1">
        <f>Surrend_Sr!AX10</f>
        <v>0</v>
      </c>
      <c r="AY52" s="1">
        <f>Surrend_Sr!AY10</f>
        <v>0</v>
      </c>
      <c r="AZ52" s="2">
        <f t="shared" si="83"/>
        <v>0</v>
      </c>
      <c r="BA52" s="2">
        <f t="shared" si="84"/>
        <v>0</v>
      </c>
      <c r="BB52" s="2">
        <f t="shared" si="85"/>
        <v>0</v>
      </c>
    </row>
    <row r="54" spans="1:54" s="70" customFormat="1" x14ac:dyDescent="0.25">
      <c r="A54" s="68" t="s">
        <v>45</v>
      </c>
      <c r="C54" s="71">
        <f>C24-C44</f>
        <v>2081410.31</v>
      </c>
      <c r="D54" s="71">
        <f t="shared" ref="D54:O54" si="86">D24-D44</f>
        <v>2042091.4903899999</v>
      </c>
      <c r="E54" s="71">
        <f t="shared" si="86"/>
        <v>3787585.02707591</v>
      </c>
      <c r="F54" s="71">
        <f t="shared" si="86"/>
        <v>5797453.2075076643</v>
      </c>
      <c r="G54" s="71">
        <f t="shared" si="86"/>
        <v>6877327.543014341</v>
      </c>
      <c r="H54" s="71">
        <f t="shared" si="86"/>
        <v>6747435.1372989994</v>
      </c>
      <c r="I54" s="71">
        <f t="shared" si="86"/>
        <v>6620008.1196958357</v>
      </c>
      <c r="J54" s="71">
        <f t="shared" si="86"/>
        <v>6494999.5340602128</v>
      </c>
      <c r="K54" s="71">
        <f t="shared" si="86"/>
        <v>6372363.3212488648</v>
      </c>
      <c r="L54" s="71">
        <f t="shared" si="86"/>
        <v>6252054.3019366395</v>
      </c>
      <c r="M54" s="71">
        <f t="shared" si="86"/>
        <v>6134028.1597632887</v>
      </c>
      <c r="N54" s="71">
        <f t="shared" si="86"/>
        <v>6018241.4248039667</v>
      </c>
      <c r="O54" s="71">
        <f t="shared" si="86"/>
        <v>65224997.576795727</v>
      </c>
      <c r="P54" s="71">
        <f>P24-P44</f>
        <v>5904651.4573571822</v>
      </c>
      <c r="Q54" s="71">
        <f t="shared" ref="Q54:AF62" si="87">Q24-Q44</f>
        <v>5793216.4320441121</v>
      </c>
      <c r="R54" s="71">
        <f t="shared" si="87"/>
        <v>5683895.3222132651</v>
      </c>
      <c r="S54" s="71">
        <f t="shared" si="87"/>
        <v>5576647.8846446257</v>
      </c>
      <c r="T54" s="71">
        <f t="shared" si="87"/>
        <v>5471434.6445475072</v>
      </c>
      <c r="U54" s="71">
        <f t="shared" si="87"/>
        <v>5368216.8808464659</v>
      </c>
      <c r="V54" s="71">
        <f t="shared" si="87"/>
        <v>5266956.611749718</v>
      </c>
      <c r="W54" s="71">
        <f t="shared" si="87"/>
        <v>5167616.5805946402</v>
      </c>
      <c r="X54" s="71">
        <f t="shared" si="87"/>
        <v>5070160.2419649977</v>
      </c>
      <c r="Y54" s="71">
        <f t="shared" si="87"/>
        <v>4974551.7480746945</v>
      </c>
      <c r="Z54" s="71">
        <f t="shared" si="87"/>
        <v>4880755.9354128866</v>
      </c>
      <c r="AA54" s="71">
        <f t="shared" si="87"/>
        <v>4788738.3116454566</v>
      </c>
      <c r="AB54" s="71">
        <f>AB24-AB44</f>
        <v>4698465.0427678991</v>
      </c>
      <c r="AC54" s="71">
        <f t="shared" ref="AC54:AR62" si="88">AC24-AC44</f>
        <v>11746166.86050478</v>
      </c>
      <c r="AD54" s="71">
        <f t="shared" si="88"/>
        <v>11524475.988431029</v>
      </c>
      <c r="AE54" s="71">
        <f t="shared" si="88"/>
        <v>11306990.798853535</v>
      </c>
      <c r="AF54" s="71">
        <f t="shared" si="88"/>
        <v>11093631.222892903</v>
      </c>
      <c r="AG54" s="71">
        <f t="shared" si="88"/>
        <v>10884318.720631834</v>
      </c>
      <c r="AH54" s="71">
        <f t="shared" si="88"/>
        <v>10678976.251836717</v>
      </c>
      <c r="AI54" s="71">
        <f t="shared" si="88"/>
        <v>10477528.247241393</v>
      </c>
      <c r="AJ54" s="71">
        <f t="shared" si="88"/>
        <v>10279900.58038226</v>
      </c>
      <c r="AK54" s="71">
        <f t="shared" si="88"/>
        <v>10086020.539974127</v>
      </c>
      <c r="AL54" s="71">
        <f t="shared" si="88"/>
        <v>9895816.8028163966</v>
      </c>
      <c r="AM54" s="71">
        <f t="shared" si="88"/>
        <v>9709219.4072193652</v>
      </c>
      <c r="AN54" s="71">
        <f>AN24-AN44</f>
        <v>9526159.7269406226</v>
      </c>
      <c r="AO54" s="71">
        <f t="shared" ref="AO54:BB62" si="89">AO24-AO44</f>
        <v>16482834.36562177</v>
      </c>
      <c r="AP54" s="71">
        <f t="shared" si="89"/>
        <v>16171842.070195772</v>
      </c>
      <c r="AQ54" s="71">
        <f t="shared" si="89"/>
        <v>15866748.375298664</v>
      </c>
      <c r="AR54" s="71">
        <f t="shared" si="89"/>
        <v>15567441.001120787</v>
      </c>
      <c r="AS54" s="71">
        <f t="shared" si="89"/>
        <v>15273809.81155936</v>
      </c>
      <c r="AT54" s="71">
        <f t="shared" si="89"/>
        <v>14985746.773174495</v>
      </c>
      <c r="AU54" s="71">
        <f t="shared" si="89"/>
        <v>14703145.914933175</v>
      </c>
      <c r="AV54" s="71">
        <f t="shared" si="89"/>
        <v>14425903.288726041</v>
      </c>
      <c r="AW54" s="71">
        <f t="shared" si="89"/>
        <v>14153916.930642085</v>
      </c>
      <c r="AX54" s="71">
        <f t="shared" si="89"/>
        <v>13887086.822986703</v>
      </c>
      <c r="AY54" s="71">
        <f t="shared" si="89"/>
        <v>13625314.857028756</v>
      </c>
      <c r="AZ54" s="71">
        <f t="shared" si="89"/>
        <v>63946842.051095553</v>
      </c>
      <c r="BA54" s="71">
        <f t="shared" si="89"/>
        <v>122381510.46355224</v>
      </c>
      <c r="BB54" s="71">
        <f t="shared" si="89"/>
        <v>174669949.93822822</v>
      </c>
    </row>
    <row r="55" spans="1:54" x14ac:dyDescent="0.25">
      <c r="A55" s="5" t="s">
        <v>18</v>
      </c>
      <c r="C55" s="1">
        <f t="shared" ref="C55:R62" si="90">C25-C45</f>
        <v>9184.56</v>
      </c>
      <c r="D55" s="1">
        <f t="shared" si="90"/>
        <v>9129.4526399999995</v>
      </c>
      <c r="E55" s="1">
        <f t="shared" si="90"/>
        <v>16947.155924160001</v>
      </c>
      <c r="F55" s="1">
        <f t="shared" si="90"/>
        <v>26030.032988615043</v>
      </c>
      <c r="G55" s="1">
        <f t="shared" si="90"/>
        <v>31122.172790683351</v>
      </c>
      <c r="H55" s="1">
        <f t="shared" si="90"/>
        <v>30935.439753939248</v>
      </c>
      <c r="I55" s="1">
        <f t="shared" si="90"/>
        <v>30749.827115415614</v>
      </c>
      <c r="J55" s="1">
        <f t="shared" si="90"/>
        <v>30565.328152723119</v>
      </c>
      <c r="K55" s="1">
        <f t="shared" si="90"/>
        <v>30381.936183806782</v>
      </c>
      <c r="L55" s="1">
        <f t="shared" si="90"/>
        <v>30199.644566703941</v>
      </c>
      <c r="M55" s="1">
        <f t="shared" si="90"/>
        <v>30018.446699303717</v>
      </c>
      <c r="N55" s="1">
        <f t="shared" si="90"/>
        <v>29838.336019107894</v>
      </c>
      <c r="O55" s="1">
        <f t="shared" si="90"/>
        <v>305102.33283445874</v>
      </c>
      <c r="P55" s="1">
        <f t="shared" si="90"/>
        <v>29659.306002993246</v>
      </c>
      <c r="Q55" s="1">
        <f t="shared" si="90"/>
        <v>29481.350166975288</v>
      </c>
      <c r="R55" s="1">
        <f t="shared" si="90"/>
        <v>29304.462065973436</v>
      </c>
      <c r="S55" s="1">
        <f t="shared" si="87"/>
        <v>29128.635293577594</v>
      </c>
      <c r="T55" s="1">
        <f t="shared" si="87"/>
        <v>28953.86348181613</v>
      </c>
      <c r="U55" s="1">
        <f t="shared" si="87"/>
        <v>28780.140300925232</v>
      </c>
      <c r="V55" s="1">
        <f t="shared" si="87"/>
        <v>28607.45945911968</v>
      </c>
      <c r="W55" s="1">
        <f t="shared" si="87"/>
        <v>28435.814702364965</v>
      </c>
      <c r="X55" s="1">
        <f t="shared" si="87"/>
        <v>28265.199814150772</v>
      </c>
      <c r="Y55" s="1">
        <f t="shared" si="87"/>
        <v>28095.608615265868</v>
      </c>
      <c r="Z55" s="1">
        <f t="shared" si="87"/>
        <v>27927.034963574275</v>
      </c>
      <c r="AA55" s="1">
        <f t="shared" si="87"/>
        <v>27759.472753792827</v>
      </c>
      <c r="AB55" s="1">
        <f t="shared" si="87"/>
        <v>27592.915917270071</v>
      </c>
      <c r="AC55" s="1">
        <f t="shared" si="87"/>
        <v>58917.278421766452</v>
      </c>
      <c r="AD55" s="1">
        <f t="shared" si="87"/>
        <v>58563.774751235847</v>
      </c>
      <c r="AE55" s="1">
        <f t="shared" si="87"/>
        <v>58212.392102728438</v>
      </c>
      <c r="AF55" s="1">
        <f t="shared" si="87"/>
        <v>57863.117750112062</v>
      </c>
      <c r="AG55" s="1">
        <f t="shared" si="88"/>
        <v>57515.93904361139</v>
      </c>
      <c r="AH55" s="1">
        <f t="shared" si="88"/>
        <v>57170.84340934972</v>
      </c>
      <c r="AI55" s="1">
        <f t="shared" si="88"/>
        <v>56827.818348893627</v>
      </c>
      <c r="AJ55" s="1">
        <f t="shared" si="88"/>
        <v>56486.851438800266</v>
      </c>
      <c r="AK55" s="1">
        <f t="shared" si="88"/>
        <v>56147.930330167466</v>
      </c>
      <c r="AL55" s="1">
        <f t="shared" si="88"/>
        <v>55811.042748186461</v>
      </c>
      <c r="AM55" s="1">
        <f t="shared" si="88"/>
        <v>55476.176491697341</v>
      </c>
      <c r="AN55" s="1">
        <f t="shared" si="88"/>
        <v>55143.319432747157</v>
      </c>
      <c r="AO55" s="1">
        <f t="shared" si="88"/>
        <v>86302.379516150671</v>
      </c>
      <c r="AP55" s="1">
        <f t="shared" si="88"/>
        <v>85784.565239053773</v>
      </c>
      <c r="AQ55" s="1">
        <f t="shared" si="88"/>
        <v>85269.857847619453</v>
      </c>
      <c r="AR55" s="1">
        <f t="shared" si="88"/>
        <v>84758.238700533722</v>
      </c>
      <c r="AS55" s="1">
        <f t="shared" si="89"/>
        <v>84249.68926833052</v>
      </c>
      <c r="AT55" s="1">
        <f t="shared" si="89"/>
        <v>83744.191132720545</v>
      </c>
      <c r="AU55" s="1">
        <f t="shared" si="89"/>
        <v>83241.725985924219</v>
      </c>
      <c r="AV55" s="1">
        <f t="shared" si="89"/>
        <v>82742.275630008677</v>
      </c>
      <c r="AW55" s="1">
        <f t="shared" si="89"/>
        <v>82245.821976228617</v>
      </c>
      <c r="AX55" s="1">
        <f t="shared" si="89"/>
        <v>81752.347044371258</v>
      </c>
      <c r="AY55" s="1">
        <f t="shared" si="89"/>
        <v>81261.832962105022</v>
      </c>
      <c r="AZ55" s="1">
        <f t="shared" si="89"/>
        <v>344398.3476205293</v>
      </c>
      <c r="BA55" s="1">
        <f t="shared" si="89"/>
        <v>656586.08075381909</v>
      </c>
      <c r="BB55" s="1">
        <f t="shared" si="89"/>
        <v>976496.24473579368</v>
      </c>
    </row>
    <row r="56" spans="1:54" x14ac:dyDescent="0.25">
      <c r="A56" s="5" t="s">
        <v>19</v>
      </c>
      <c r="C56" s="1">
        <f t="shared" si="90"/>
        <v>1723.7500000000002</v>
      </c>
      <c r="D56" s="1">
        <f t="shared" si="90"/>
        <v>1697.8937500000002</v>
      </c>
      <c r="E56" s="1">
        <f t="shared" si="90"/>
        <v>3149.9253437500001</v>
      </c>
      <c r="F56" s="1">
        <f t="shared" si="90"/>
        <v>4826.4264635937498</v>
      </c>
      <c r="G56" s="1">
        <f t="shared" si="90"/>
        <v>5739.0300666398443</v>
      </c>
      <c r="H56" s="1">
        <f t="shared" si="90"/>
        <v>5652.9446156402473</v>
      </c>
      <c r="I56" s="1">
        <f t="shared" si="90"/>
        <v>5568.1504464056434</v>
      </c>
      <c r="J56" s="1">
        <f t="shared" si="90"/>
        <v>5484.6281897095587</v>
      </c>
      <c r="K56" s="1">
        <f t="shared" si="90"/>
        <v>5402.3587668639157</v>
      </c>
      <c r="L56" s="1">
        <f t="shared" si="90"/>
        <v>5321.3233853609563</v>
      </c>
      <c r="M56" s="1">
        <f t="shared" si="90"/>
        <v>5241.5035345805427</v>
      </c>
      <c r="N56" s="1">
        <f t="shared" si="90"/>
        <v>5162.8809815618342</v>
      </c>
      <c r="O56" s="1">
        <f t="shared" si="90"/>
        <v>54970.815544106285</v>
      </c>
      <c r="P56" s="1">
        <f t="shared" si="90"/>
        <v>5085.4377668384068</v>
      </c>
      <c r="Q56" s="1">
        <f t="shared" si="90"/>
        <v>5009.1562003358304</v>
      </c>
      <c r="R56" s="1">
        <f t="shared" si="90"/>
        <v>4934.0188573307933</v>
      </c>
      <c r="S56" s="1">
        <f t="shared" si="87"/>
        <v>4860.0085744708313</v>
      </c>
      <c r="T56" s="1">
        <f t="shared" si="87"/>
        <v>4787.1084458537689</v>
      </c>
      <c r="U56" s="1">
        <f t="shared" si="87"/>
        <v>4715.3018191659621</v>
      </c>
      <c r="V56" s="1">
        <f t="shared" si="87"/>
        <v>4644.5722918784722</v>
      </c>
      <c r="W56" s="1">
        <f t="shared" si="87"/>
        <v>4574.9037075002962</v>
      </c>
      <c r="X56" s="1">
        <f t="shared" si="87"/>
        <v>4506.2801518877914</v>
      </c>
      <c r="Y56" s="1">
        <f t="shared" si="87"/>
        <v>4438.6859496094739</v>
      </c>
      <c r="Z56" s="1">
        <f t="shared" si="87"/>
        <v>4372.1056603653324</v>
      </c>
      <c r="AA56" s="1">
        <f t="shared" si="87"/>
        <v>4306.5240754598526</v>
      </c>
      <c r="AB56" s="1">
        <f t="shared" si="87"/>
        <v>4241.9262143279548</v>
      </c>
      <c r="AC56" s="1">
        <f t="shared" si="87"/>
        <v>10088.297321113036</v>
      </c>
      <c r="AD56" s="1">
        <f t="shared" si="87"/>
        <v>9936.9728612963409</v>
      </c>
      <c r="AE56" s="1">
        <f t="shared" si="87"/>
        <v>9787.9182683768959</v>
      </c>
      <c r="AF56" s="1">
        <f t="shared" si="87"/>
        <v>9641.0994943512414</v>
      </c>
      <c r="AG56" s="1">
        <f t="shared" si="88"/>
        <v>9496.4830019359724</v>
      </c>
      <c r="AH56" s="1">
        <f t="shared" si="88"/>
        <v>9354.0357569069347</v>
      </c>
      <c r="AI56" s="1">
        <f t="shared" si="88"/>
        <v>9213.7252205533296</v>
      </c>
      <c r="AJ56" s="1">
        <f t="shared" si="88"/>
        <v>9075.5193422450302</v>
      </c>
      <c r="AK56" s="1">
        <f t="shared" si="88"/>
        <v>8939.3865521113548</v>
      </c>
      <c r="AL56" s="1">
        <f t="shared" si="88"/>
        <v>8805.2957538296832</v>
      </c>
      <c r="AM56" s="1">
        <f t="shared" si="88"/>
        <v>8673.2163175222395</v>
      </c>
      <c r="AN56" s="1">
        <f t="shared" si="88"/>
        <v>8543.1180727594055</v>
      </c>
      <c r="AO56" s="1">
        <f t="shared" si="88"/>
        <v>14324.971301668016</v>
      </c>
      <c r="AP56" s="1">
        <f t="shared" si="88"/>
        <v>14110.096732142996</v>
      </c>
      <c r="AQ56" s="1">
        <f t="shared" si="88"/>
        <v>13898.445281160852</v>
      </c>
      <c r="AR56" s="1">
        <f t="shared" si="88"/>
        <v>13689.968601943439</v>
      </c>
      <c r="AS56" s="1">
        <f t="shared" si="89"/>
        <v>13484.619072914287</v>
      </c>
      <c r="AT56" s="1">
        <f t="shared" si="89"/>
        <v>13282.349786820574</v>
      </c>
      <c r="AU56" s="1">
        <f t="shared" si="89"/>
        <v>13083.114540018265</v>
      </c>
      <c r="AV56" s="1">
        <f t="shared" si="89"/>
        <v>12886.867821917989</v>
      </c>
      <c r="AW56" s="1">
        <f t="shared" si="89"/>
        <v>12693.564804589219</v>
      </c>
      <c r="AX56" s="1">
        <f t="shared" si="89"/>
        <v>12503.161332520383</v>
      </c>
      <c r="AY56" s="1">
        <f t="shared" si="89"/>
        <v>12315.613912532577</v>
      </c>
      <c r="AZ56" s="1">
        <f t="shared" si="89"/>
        <v>56234.103500696816</v>
      </c>
      <c r="BA56" s="1">
        <f t="shared" si="89"/>
        <v>107253.87610457002</v>
      </c>
      <c r="BB56" s="1">
        <f t="shared" si="89"/>
        <v>154815.89126098799</v>
      </c>
    </row>
    <row r="57" spans="1:54" x14ac:dyDescent="0.25">
      <c r="A57" s="5" t="s">
        <v>20</v>
      </c>
      <c r="C57" s="1">
        <f t="shared" si="90"/>
        <v>20622</v>
      </c>
      <c r="D57" s="1">
        <f t="shared" si="90"/>
        <v>20250.804</v>
      </c>
      <c r="E57" s="1">
        <f t="shared" si="90"/>
        <v>37562.289528000001</v>
      </c>
      <c r="F57" s="1">
        <f t="shared" si="90"/>
        <v>57508.168316495998</v>
      </c>
      <c r="G57" s="1">
        <f t="shared" si="90"/>
        <v>68257.021286799078</v>
      </c>
      <c r="H57" s="1">
        <f t="shared" si="90"/>
        <v>67028.394903636683</v>
      </c>
      <c r="I57" s="1">
        <f t="shared" si="90"/>
        <v>65821.883795371221</v>
      </c>
      <c r="J57" s="1">
        <f t="shared" si="90"/>
        <v>64637.089887054542</v>
      </c>
      <c r="K57" s="1">
        <f t="shared" si="90"/>
        <v>63473.622269087566</v>
      </c>
      <c r="L57" s="1">
        <f t="shared" si="90"/>
        <v>62331.097068243987</v>
      </c>
      <c r="M57" s="1">
        <f t="shared" si="90"/>
        <v>61209.137321015594</v>
      </c>
      <c r="N57" s="1">
        <f t="shared" si="90"/>
        <v>60107.372849237319</v>
      </c>
      <c r="O57" s="1">
        <f t="shared" si="90"/>
        <v>648808.88122494204</v>
      </c>
      <c r="P57" s="1">
        <f t="shared" si="90"/>
        <v>59025.440137951045</v>
      </c>
      <c r="Q57" s="1">
        <f t="shared" si="90"/>
        <v>57962.982215467928</v>
      </c>
      <c r="R57" s="1">
        <f t="shared" si="90"/>
        <v>56919.648535589498</v>
      </c>
      <c r="S57" s="1">
        <f t="shared" si="87"/>
        <v>55895.094861948892</v>
      </c>
      <c r="T57" s="1">
        <f t="shared" si="87"/>
        <v>54888.983154433809</v>
      </c>
      <c r="U57" s="1">
        <f t="shared" si="87"/>
        <v>53900.981457654008</v>
      </c>
      <c r="V57" s="1">
        <f t="shared" si="87"/>
        <v>52930.763791416233</v>
      </c>
      <c r="W57" s="1">
        <f t="shared" si="87"/>
        <v>51978.01004317074</v>
      </c>
      <c r="X57" s="1">
        <f t="shared" si="87"/>
        <v>51042.405862393665</v>
      </c>
      <c r="Y57" s="1">
        <f t="shared" si="87"/>
        <v>50123.642556870582</v>
      </c>
      <c r="Z57" s="1">
        <f t="shared" si="87"/>
        <v>49221.416990846912</v>
      </c>
      <c r="AA57" s="1">
        <f t="shared" si="87"/>
        <v>48335.431485011664</v>
      </c>
      <c r="AB57" s="1">
        <f t="shared" si="87"/>
        <v>47465.393718281455</v>
      </c>
      <c r="AC57" s="1">
        <f t="shared" si="87"/>
        <v>117315.0166313524</v>
      </c>
      <c r="AD57" s="1">
        <f t="shared" si="87"/>
        <v>115203.34633198804</v>
      </c>
      <c r="AE57" s="1">
        <f t="shared" si="87"/>
        <v>113129.68609801226</v>
      </c>
      <c r="AF57" s="1">
        <f t="shared" si="87"/>
        <v>111093.35174824804</v>
      </c>
      <c r="AG57" s="1">
        <f t="shared" si="88"/>
        <v>109093.67141677957</v>
      </c>
      <c r="AH57" s="1">
        <f t="shared" si="88"/>
        <v>107129.98533127754</v>
      </c>
      <c r="AI57" s="1">
        <f t="shared" si="88"/>
        <v>105201.64559531453</v>
      </c>
      <c r="AJ57" s="1">
        <f t="shared" si="88"/>
        <v>103308.01597459888</v>
      </c>
      <c r="AK57" s="1">
        <f t="shared" si="88"/>
        <v>101448.4716870561</v>
      </c>
      <c r="AL57" s="1">
        <f t="shared" si="88"/>
        <v>99622.399196689104</v>
      </c>
      <c r="AM57" s="1">
        <f t="shared" si="88"/>
        <v>97829.196011148684</v>
      </c>
      <c r="AN57" s="1">
        <f t="shared" si="88"/>
        <v>96068.270482948021</v>
      </c>
      <c r="AO57" s="1">
        <f t="shared" si="88"/>
        <v>165043.04161425494</v>
      </c>
      <c r="AP57" s="1">
        <f t="shared" si="88"/>
        <v>162072.26686519835</v>
      </c>
      <c r="AQ57" s="1">
        <f t="shared" si="88"/>
        <v>159154.96606162479</v>
      </c>
      <c r="AR57" s="1">
        <f t="shared" si="88"/>
        <v>156290.17667251555</v>
      </c>
      <c r="AS57" s="1">
        <f t="shared" si="89"/>
        <v>153476.95349241025</v>
      </c>
      <c r="AT57" s="1">
        <f t="shared" si="89"/>
        <v>150714.36832954688</v>
      </c>
      <c r="AU57" s="1">
        <f t="shared" si="89"/>
        <v>148001.50969961504</v>
      </c>
      <c r="AV57" s="1">
        <f t="shared" si="89"/>
        <v>145337.48252502194</v>
      </c>
      <c r="AW57" s="1">
        <f t="shared" si="89"/>
        <v>142721.40783957156</v>
      </c>
      <c r="AX57" s="1">
        <f t="shared" si="89"/>
        <v>140152.42249845929</v>
      </c>
      <c r="AY57" s="1">
        <f t="shared" si="89"/>
        <v>137629.67889348703</v>
      </c>
      <c r="AZ57" s="1">
        <f t="shared" si="89"/>
        <v>642224.80109275505</v>
      </c>
      <c r="BA57" s="1">
        <f t="shared" si="89"/>
        <v>1227840.1797407465</v>
      </c>
      <c r="BB57" s="1">
        <f t="shared" si="89"/>
        <v>1756662.5449746535</v>
      </c>
    </row>
    <row r="58" spans="1:54" x14ac:dyDescent="0.25">
      <c r="A58" s="5" t="s">
        <v>21</v>
      </c>
      <c r="C58" s="1">
        <f t="shared" si="90"/>
        <v>120050.00000000001</v>
      </c>
      <c r="D58" s="1">
        <f t="shared" si="90"/>
        <v>117649.00000000001</v>
      </c>
      <c r="E58" s="1">
        <f t="shared" si="90"/>
        <v>218196.02000000002</v>
      </c>
      <c r="F58" s="1">
        <f t="shared" si="90"/>
        <v>333882.09960000007</v>
      </c>
      <c r="G58" s="1">
        <f t="shared" si="90"/>
        <v>395804.45760800003</v>
      </c>
      <c r="H58" s="1">
        <f t="shared" si="90"/>
        <v>387888.36845584004</v>
      </c>
      <c r="I58" s="1">
        <f t="shared" si="90"/>
        <v>380130.60108672327</v>
      </c>
      <c r="J58" s="1">
        <f t="shared" si="90"/>
        <v>372527.9890649888</v>
      </c>
      <c r="K58" s="1">
        <f t="shared" si="90"/>
        <v>365077.42928368901</v>
      </c>
      <c r="L58" s="1">
        <f t="shared" si="90"/>
        <v>357775.88069801521</v>
      </c>
      <c r="M58" s="1">
        <f t="shared" si="90"/>
        <v>350620.36308405496</v>
      </c>
      <c r="N58" s="1">
        <f t="shared" si="90"/>
        <v>343607.95582237386</v>
      </c>
      <c r="O58" s="1">
        <f t="shared" si="90"/>
        <v>3743210.1647036853</v>
      </c>
      <c r="P58" s="1">
        <f t="shared" si="90"/>
        <v>336735.79670592636</v>
      </c>
      <c r="Q58" s="1">
        <f t="shared" si="90"/>
        <v>330001.08077180781</v>
      </c>
      <c r="R58" s="1">
        <f t="shared" si="90"/>
        <v>323401.05915637169</v>
      </c>
      <c r="S58" s="1">
        <f t="shared" si="87"/>
        <v>316933.03797324427</v>
      </c>
      <c r="T58" s="1">
        <f t="shared" si="87"/>
        <v>310594.37721377937</v>
      </c>
      <c r="U58" s="1">
        <f t="shared" si="87"/>
        <v>304382.48966950376</v>
      </c>
      <c r="V58" s="1">
        <f t="shared" si="87"/>
        <v>298294.83987611369</v>
      </c>
      <c r="W58" s="1">
        <f t="shared" si="87"/>
        <v>292328.94307859143</v>
      </c>
      <c r="X58" s="1">
        <f t="shared" si="87"/>
        <v>286482.36421701964</v>
      </c>
      <c r="Y58" s="1">
        <f t="shared" si="87"/>
        <v>280752.71693267924</v>
      </c>
      <c r="Z58" s="1">
        <f t="shared" si="87"/>
        <v>275137.66259402561</v>
      </c>
      <c r="AA58" s="1">
        <f t="shared" si="87"/>
        <v>269634.90934214508</v>
      </c>
      <c r="AB58" s="1">
        <f t="shared" si="87"/>
        <v>264242.21115530224</v>
      </c>
      <c r="AC58" s="1">
        <f t="shared" si="87"/>
        <v>670557.36693219631</v>
      </c>
      <c r="AD58" s="1">
        <f t="shared" si="87"/>
        <v>657146.21959355229</v>
      </c>
      <c r="AE58" s="1">
        <f t="shared" si="87"/>
        <v>644003.29520168132</v>
      </c>
      <c r="AF58" s="1">
        <f t="shared" si="87"/>
        <v>631123.2292976476</v>
      </c>
      <c r="AG58" s="1">
        <f t="shared" si="88"/>
        <v>618500.76471169468</v>
      </c>
      <c r="AH58" s="1">
        <f t="shared" si="88"/>
        <v>606130.74941746076</v>
      </c>
      <c r="AI58" s="1">
        <f t="shared" si="88"/>
        <v>594008.13442911161</v>
      </c>
      <c r="AJ58" s="1">
        <f t="shared" si="88"/>
        <v>582127.97174052929</v>
      </c>
      <c r="AK58" s="1">
        <f t="shared" si="88"/>
        <v>570485.41230571875</v>
      </c>
      <c r="AL58" s="1">
        <f t="shared" si="88"/>
        <v>559075.70405960432</v>
      </c>
      <c r="AM58" s="1">
        <f t="shared" si="88"/>
        <v>547894.18997841235</v>
      </c>
      <c r="AN58" s="1">
        <f t="shared" si="88"/>
        <v>536936.30617884407</v>
      </c>
      <c r="AO58" s="1">
        <f t="shared" si="88"/>
        <v>937797.58005526732</v>
      </c>
      <c r="AP58" s="1">
        <f t="shared" si="88"/>
        <v>919041.62845416204</v>
      </c>
      <c r="AQ58" s="1">
        <f t="shared" si="88"/>
        <v>900660.79588507861</v>
      </c>
      <c r="AR58" s="1">
        <f t="shared" si="88"/>
        <v>882647.57996737713</v>
      </c>
      <c r="AS58" s="1">
        <f t="shared" si="89"/>
        <v>864994.6283680296</v>
      </c>
      <c r="AT58" s="1">
        <f t="shared" si="89"/>
        <v>847694.73580066895</v>
      </c>
      <c r="AU58" s="1">
        <f t="shared" si="89"/>
        <v>830740.84108465561</v>
      </c>
      <c r="AV58" s="1">
        <f t="shared" si="89"/>
        <v>814126.02426296251</v>
      </c>
      <c r="AW58" s="1">
        <f t="shared" si="89"/>
        <v>797843.50377770327</v>
      </c>
      <c r="AX58" s="1">
        <f t="shared" si="89"/>
        <v>781886.63370214927</v>
      </c>
      <c r="AY58" s="1">
        <f t="shared" si="89"/>
        <v>766248.90102810622</v>
      </c>
      <c r="AZ58" s="1">
        <f t="shared" si="89"/>
        <v>3624679.2775312085</v>
      </c>
      <c r="BA58" s="1">
        <f t="shared" si="89"/>
        <v>6945295.2488229126</v>
      </c>
      <c r="BB58" s="1">
        <f t="shared" si="89"/>
        <v>9880619.1585650034</v>
      </c>
    </row>
    <row r="59" spans="1:54" x14ac:dyDescent="0.25">
      <c r="A59" s="5" t="s">
        <v>22</v>
      </c>
      <c r="C59" s="1">
        <f t="shared" si="90"/>
        <v>864360.00000000012</v>
      </c>
      <c r="D59" s="1">
        <f t="shared" si="90"/>
        <v>847072.80000000016</v>
      </c>
      <c r="E59" s="1">
        <f t="shared" si="90"/>
        <v>1571011.3440000003</v>
      </c>
      <c r="F59" s="1">
        <f t="shared" si="90"/>
        <v>2403951.1171200005</v>
      </c>
      <c r="G59" s="1">
        <f t="shared" si="90"/>
        <v>2849792.0947776004</v>
      </c>
      <c r="H59" s="1">
        <f t="shared" si="90"/>
        <v>2792796.2528820485</v>
      </c>
      <c r="I59" s="1">
        <f t="shared" si="90"/>
        <v>2736940.3278244073</v>
      </c>
      <c r="J59" s="1">
        <f t="shared" si="90"/>
        <v>2682201.5212679193</v>
      </c>
      <c r="K59" s="1">
        <f t="shared" si="90"/>
        <v>2628557.4908425608</v>
      </c>
      <c r="L59" s="1">
        <f t="shared" si="90"/>
        <v>2575986.3410257096</v>
      </c>
      <c r="M59" s="1">
        <f t="shared" si="90"/>
        <v>2524466.6142051956</v>
      </c>
      <c r="N59" s="1">
        <f t="shared" si="90"/>
        <v>2473977.2819210915</v>
      </c>
      <c r="O59" s="1">
        <f t="shared" si="90"/>
        <v>26951113.185866535</v>
      </c>
      <c r="P59" s="1">
        <f t="shared" si="90"/>
        <v>2424497.7362826699</v>
      </c>
      <c r="Q59" s="1">
        <f t="shared" si="90"/>
        <v>2376007.7815570161</v>
      </c>
      <c r="R59" s="1">
        <f t="shared" si="90"/>
        <v>2328487.6259258757</v>
      </c>
      <c r="S59" s="1">
        <f t="shared" si="87"/>
        <v>2281917.8734073583</v>
      </c>
      <c r="T59" s="1">
        <f t="shared" si="87"/>
        <v>2236279.5159392115</v>
      </c>
      <c r="U59" s="1">
        <f t="shared" si="87"/>
        <v>2191553.9256204269</v>
      </c>
      <c r="V59" s="1">
        <f t="shared" si="87"/>
        <v>2147722.8471080186</v>
      </c>
      <c r="W59" s="1">
        <f t="shared" si="87"/>
        <v>2104768.390165858</v>
      </c>
      <c r="X59" s="1">
        <f t="shared" si="87"/>
        <v>2062673.0223625409</v>
      </c>
      <c r="Y59" s="1">
        <f t="shared" si="87"/>
        <v>2021419.5619152901</v>
      </c>
      <c r="Z59" s="1">
        <f t="shared" si="87"/>
        <v>1980991.1706769844</v>
      </c>
      <c r="AA59" s="1">
        <f t="shared" si="87"/>
        <v>1941371.3472634447</v>
      </c>
      <c r="AB59" s="1">
        <f t="shared" si="87"/>
        <v>1902543.9203181758</v>
      </c>
      <c r="AC59" s="1">
        <f t="shared" si="87"/>
        <v>4828013.0419118125</v>
      </c>
      <c r="AD59" s="1">
        <f t="shared" si="87"/>
        <v>4731452.7810735758</v>
      </c>
      <c r="AE59" s="1">
        <f t="shared" si="87"/>
        <v>4636823.7254521046</v>
      </c>
      <c r="AF59" s="1">
        <f t="shared" si="87"/>
        <v>4544087.2509430628</v>
      </c>
      <c r="AG59" s="1">
        <f t="shared" si="88"/>
        <v>4453205.5059242016</v>
      </c>
      <c r="AH59" s="1">
        <f t="shared" si="88"/>
        <v>4364141.3958057174</v>
      </c>
      <c r="AI59" s="1">
        <f t="shared" si="88"/>
        <v>4276858.5678896029</v>
      </c>
      <c r="AJ59" s="1">
        <f t="shared" si="88"/>
        <v>4191321.396531811</v>
      </c>
      <c r="AK59" s="1">
        <f t="shared" si="88"/>
        <v>4107494.9686011747</v>
      </c>
      <c r="AL59" s="1">
        <f t="shared" si="88"/>
        <v>4025345.0692291516</v>
      </c>
      <c r="AM59" s="1">
        <f t="shared" si="88"/>
        <v>3944838.1678445684</v>
      </c>
      <c r="AN59" s="1">
        <f t="shared" si="88"/>
        <v>3865941.4044876774</v>
      </c>
      <c r="AO59" s="1">
        <f t="shared" si="88"/>
        <v>6752142.5763979247</v>
      </c>
      <c r="AP59" s="1">
        <f t="shared" si="88"/>
        <v>6617099.7248699665</v>
      </c>
      <c r="AQ59" s="1">
        <f t="shared" si="88"/>
        <v>6484757.7303725667</v>
      </c>
      <c r="AR59" s="1">
        <f t="shared" si="88"/>
        <v>6355062.5757651161</v>
      </c>
      <c r="AS59" s="1">
        <f t="shared" si="89"/>
        <v>6227961.3242498133</v>
      </c>
      <c r="AT59" s="1">
        <f t="shared" si="89"/>
        <v>6103402.0977648171</v>
      </c>
      <c r="AU59" s="1">
        <f t="shared" si="89"/>
        <v>5981334.0558095202</v>
      </c>
      <c r="AV59" s="1">
        <f t="shared" si="89"/>
        <v>5861707.3746933304</v>
      </c>
      <c r="AW59" s="1">
        <f t="shared" si="89"/>
        <v>5744473.2271994632</v>
      </c>
      <c r="AX59" s="1">
        <f t="shared" si="89"/>
        <v>5629583.7626554742</v>
      </c>
      <c r="AY59" s="1">
        <f t="shared" si="89"/>
        <v>5516992.0874023642</v>
      </c>
      <c r="AZ59" s="1">
        <f t="shared" si="89"/>
        <v>26097690.798224695</v>
      </c>
      <c r="BA59" s="1">
        <f t="shared" si="89"/>
        <v>50006125.791524969</v>
      </c>
      <c r="BB59" s="1">
        <f t="shared" si="89"/>
        <v>71140457.941668034</v>
      </c>
    </row>
    <row r="60" spans="1:54" x14ac:dyDescent="0.25">
      <c r="A60" s="5" t="s">
        <v>23</v>
      </c>
      <c r="C60" s="1">
        <f t="shared" si="90"/>
        <v>549920</v>
      </c>
      <c r="D60" s="1">
        <f t="shared" si="90"/>
        <v>540021.43999999994</v>
      </c>
      <c r="E60" s="1">
        <f t="shared" si="90"/>
        <v>1001661.05408</v>
      </c>
      <c r="F60" s="1">
        <f t="shared" si="90"/>
        <v>1533551.1551065601</v>
      </c>
      <c r="G60" s="1">
        <f t="shared" si="90"/>
        <v>1820187.2343146419</v>
      </c>
      <c r="H60" s="1">
        <f t="shared" si="90"/>
        <v>1787423.8640969784</v>
      </c>
      <c r="I60" s="1">
        <f t="shared" si="90"/>
        <v>1755250.2345432327</v>
      </c>
      <c r="J60" s="1">
        <f t="shared" si="90"/>
        <v>1723655.7303214546</v>
      </c>
      <c r="K60" s="1">
        <f t="shared" si="90"/>
        <v>1692629.9271756685</v>
      </c>
      <c r="L60" s="1">
        <f t="shared" si="90"/>
        <v>1662162.5884865064</v>
      </c>
      <c r="M60" s="1">
        <f t="shared" si="90"/>
        <v>1632243.6618937494</v>
      </c>
      <c r="N60" s="1">
        <f t="shared" si="90"/>
        <v>1602863.2759796618</v>
      </c>
      <c r="O60" s="1">
        <f t="shared" si="90"/>
        <v>17301570.165998455</v>
      </c>
      <c r="P60" s="1">
        <f t="shared" si="90"/>
        <v>1574011.7370120278</v>
      </c>
      <c r="Q60" s="1">
        <f t="shared" si="90"/>
        <v>1545679.5257458114</v>
      </c>
      <c r="R60" s="1">
        <f t="shared" si="90"/>
        <v>1517857.2942823868</v>
      </c>
      <c r="S60" s="1">
        <f t="shared" si="87"/>
        <v>1490535.8629853039</v>
      </c>
      <c r="T60" s="1">
        <f t="shared" si="87"/>
        <v>1463706.2174515682</v>
      </c>
      <c r="U60" s="1">
        <f t="shared" si="87"/>
        <v>1437359.5055374401</v>
      </c>
      <c r="V60" s="1">
        <f t="shared" si="87"/>
        <v>1411487.0344377661</v>
      </c>
      <c r="W60" s="1">
        <f t="shared" si="87"/>
        <v>1386080.2678178865</v>
      </c>
      <c r="X60" s="1">
        <f t="shared" si="87"/>
        <v>1361130.8229971644</v>
      </c>
      <c r="Y60" s="1">
        <f t="shared" si="87"/>
        <v>1336630.4681832155</v>
      </c>
      <c r="Z60" s="1">
        <f t="shared" si="87"/>
        <v>1312571.1197559177</v>
      </c>
      <c r="AA60" s="1">
        <f t="shared" si="87"/>
        <v>1288944.8396003111</v>
      </c>
      <c r="AB60" s="1">
        <f t="shared" si="87"/>
        <v>1265743.8324875054</v>
      </c>
      <c r="AC60" s="1">
        <f t="shared" si="87"/>
        <v>3128400.4435027302</v>
      </c>
      <c r="AD60" s="1">
        <f t="shared" si="87"/>
        <v>3072089.2355196811</v>
      </c>
      <c r="AE60" s="1">
        <f t="shared" si="87"/>
        <v>3016791.6292803269</v>
      </c>
      <c r="AF60" s="1">
        <f t="shared" si="87"/>
        <v>2962489.379953281</v>
      </c>
      <c r="AG60" s="1">
        <f t="shared" si="88"/>
        <v>2909164.5711141219</v>
      </c>
      <c r="AH60" s="1">
        <f t="shared" si="88"/>
        <v>2856799.6088340678</v>
      </c>
      <c r="AI60" s="1">
        <f t="shared" si="88"/>
        <v>2805377.2158750547</v>
      </c>
      <c r="AJ60" s="1">
        <f t="shared" si="88"/>
        <v>2754880.4259893037</v>
      </c>
      <c r="AK60" s="1">
        <f t="shared" si="88"/>
        <v>2705292.578321496</v>
      </c>
      <c r="AL60" s="1">
        <f t="shared" si="88"/>
        <v>2656597.3119117096</v>
      </c>
      <c r="AM60" s="1">
        <f t="shared" si="88"/>
        <v>2608778.5602972987</v>
      </c>
      <c r="AN60" s="1">
        <f t="shared" si="88"/>
        <v>2561820.5462119477</v>
      </c>
      <c r="AO60" s="1">
        <f t="shared" si="88"/>
        <v>4401147.7763801329</v>
      </c>
      <c r="AP60" s="1">
        <f t="shared" si="88"/>
        <v>4321927.1164052896</v>
      </c>
      <c r="AQ60" s="1">
        <f t="shared" si="88"/>
        <v>4244132.4283099947</v>
      </c>
      <c r="AR60" s="1">
        <f t="shared" si="88"/>
        <v>4167738.044600415</v>
      </c>
      <c r="AS60" s="1">
        <f t="shared" si="89"/>
        <v>4092718.7597976075</v>
      </c>
      <c r="AT60" s="1">
        <f t="shared" si="89"/>
        <v>4019049.8221212504</v>
      </c>
      <c r="AU60" s="1">
        <f t="shared" si="89"/>
        <v>3946706.9253230682</v>
      </c>
      <c r="AV60" s="1">
        <f t="shared" si="89"/>
        <v>3875666.2006672528</v>
      </c>
      <c r="AW60" s="1">
        <f t="shared" si="89"/>
        <v>3805904.2090552421</v>
      </c>
      <c r="AX60" s="1">
        <f t="shared" si="89"/>
        <v>3737397.9332922483</v>
      </c>
      <c r="AY60" s="1">
        <f t="shared" si="89"/>
        <v>3670124.7704929877</v>
      </c>
      <c r="AZ60" s="1">
        <f t="shared" si="89"/>
        <v>17125994.695806801</v>
      </c>
      <c r="BA60" s="1">
        <f t="shared" si="89"/>
        <v>32742404.793086581</v>
      </c>
      <c r="BB60" s="1">
        <f t="shared" si="89"/>
        <v>46844334.53265743</v>
      </c>
    </row>
    <row r="61" spans="1:54" x14ac:dyDescent="0.25">
      <c r="A61" s="5" t="s">
        <v>24</v>
      </c>
      <c r="C61" s="1">
        <f t="shared" si="90"/>
        <v>515550</v>
      </c>
      <c r="D61" s="1">
        <f t="shared" si="90"/>
        <v>506270.1</v>
      </c>
      <c r="E61" s="1">
        <f t="shared" si="90"/>
        <v>939057.23820000002</v>
      </c>
      <c r="F61" s="1">
        <f t="shared" si="90"/>
        <v>1437704.2079123999</v>
      </c>
      <c r="G61" s="1">
        <f t="shared" si="90"/>
        <v>1706425.5321699765</v>
      </c>
      <c r="H61" s="1">
        <f t="shared" si="90"/>
        <v>1675709.8725909169</v>
      </c>
      <c r="I61" s="1">
        <f t="shared" si="90"/>
        <v>1645547.0948842806</v>
      </c>
      <c r="J61" s="1">
        <f t="shared" si="90"/>
        <v>1615927.2471763634</v>
      </c>
      <c r="K61" s="1">
        <f t="shared" si="90"/>
        <v>1586840.5567271889</v>
      </c>
      <c r="L61" s="1">
        <f t="shared" si="90"/>
        <v>1558277.4267060994</v>
      </c>
      <c r="M61" s="1">
        <f t="shared" si="90"/>
        <v>1530228.4330253897</v>
      </c>
      <c r="N61" s="1">
        <f t="shared" si="90"/>
        <v>1502684.3212309326</v>
      </c>
      <c r="O61" s="1">
        <f t="shared" si="90"/>
        <v>16220222.03062355</v>
      </c>
      <c r="P61" s="1">
        <f t="shared" si="90"/>
        <v>1475636.003448776</v>
      </c>
      <c r="Q61" s="1">
        <f t="shared" si="90"/>
        <v>1449074.5553866979</v>
      </c>
      <c r="R61" s="1">
        <f t="shared" si="90"/>
        <v>1422991.2133897373</v>
      </c>
      <c r="S61" s="1">
        <f t="shared" si="87"/>
        <v>1397377.371548722</v>
      </c>
      <c r="T61" s="1">
        <f t="shared" si="87"/>
        <v>1372224.578860845</v>
      </c>
      <c r="U61" s="1">
        <f t="shared" si="87"/>
        <v>1347524.5364413499</v>
      </c>
      <c r="V61" s="1">
        <f t="shared" si="87"/>
        <v>1323269.0947854056</v>
      </c>
      <c r="W61" s="1">
        <f t="shared" si="87"/>
        <v>1299450.2510792683</v>
      </c>
      <c r="X61" s="1">
        <f t="shared" si="87"/>
        <v>1276060.1465598415</v>
      </c>
      <c r="Y61" s="1">
        <f t="shared" si="87"/>
        <v>1253091.0639217643</v>
      </c>
      <c r="Z61" s="1">
        <f t="shared" si="87"/>
        <v>1230535.4247711725</v>
      </c>
      <c r="AA61" s="1">
        <f t="shared" si="87"/>
        <v>1208385.7871252913</v>
      </c>
      <c r="AB61" s="1">
        <f t="shared" si="87"/>
        <v>1186634.8429570361</v>
      </c>
      <c r="AC61" s="1">
        <f t="shared" si="87"/>
        <v>2932875.4157838095</v>
      </c>
      <c r="AD61" s="1">
        <f t="shared" si="87"/>
        <v>2880083.6582997008</v>
      </c>
      <c r="AE61" s="1">
        <f t="shared" si="87"/>
        <v>2828242.1524503063</v>
      </c>
      <c r="AF61" s="1">
        <f t="shared" si="87"/>
        <v>2777333.7937062006</v>
      </c>
      <c r="AG61" s="1">
        <f t="shared" si="88"/>
        <v>2727341.7854194893</v>
      </c>
      <c r="AH61" s="1">
        <f t="shared" si="88"/>
        <v>2678249.6332819383</v>
      </c>
      <c r="AI61" s="1">
        <f t="shared" si="88"/>
        <v>2630041.1398828635</v>
      </c>
      <c r="AJ61" s="1">
        <f t="shared" si="88"/>
        <v>2582700.3993649716</v>
      </c>
      <c r="AK61" s="1">
        <f t="shared" si="88"/>
        <v>2536211.7921764022</v>
      </c>
      <c r="AL61" s="1">
        <f t="shared" si="88"/>
        <v>2490559.9799172273</v>
      </c>
      <c r="AM61" s="1">
        <f t="shared" si="88"/>
        <v>2445729.9002787173</v>
      </c>
      <c r="AN61" s="1">
        <f t="shared" si="88"/>
        <v>2401706.7620737003</v>
      </c>
      <c r="AO61" s="1">
        <f t="shared" si="88"/>
        <v>4126076.0403563734</v>
      </c>
      <c r="AP61" s="1">
        <f t="shared" si="88"/>
        <v>4051806.6716299588</v>
      </c>
      <c r="AQ61" s="1">
        <f t="shared" si="88"/>
        <v>3978874.1515406193</v>
      </c>
      <c r="AR61" s="1">
        <f t="shared" si="88"/>
        <v>3907254.4168128879</v>
      </c>
      <c r="AS61" s="1">
        <f t="shared" si="89"/>
        <v>3836923.837310256</v>
      </c>
      <c r="AT61" s="1">
        <f t="shared" si="89"/>
        <v>3767859.2082386715</v>
      </c>
      <c r="AU61" s="1">
        <f t="shared" si="89"/>
        <v>3700037.7424903754</v>
      </c>
      <c r="AV61" s="1">
        <f t="shared" si="89"/>
        <v>3633437.0631255484</v>
      </c>
      <c r="AW61" s="1">
        <f t="shared" si="89"/>
        <v>3568035.1959892884</v>
      </c>
      <c r="AX61" s="1">
        <f t="shared" si="89"/>
        <v>3503810.5624614814</v>
      </c>
      <c r="AY61" s="1">
        <f t="shared" si="89"/>
        <v>3440741.9723371747</v>
      </c>
      <c r="AZ61" s="1">
        <f t="shared" si="89"/>
        <v>16055620.027318869</v>
      </c>
      <c r="BA61" s="1">
        <f t="shared" si="89"/>
        <v>30696004.493518658</v>
      </c>
      <c r="BB61" s="1">
        <f t="shared" si="89"/>
        <v>43916563.624366336</v>
      </c>
    </row>
    <row r="62" spans="1:54" x14ac:dyDescent="0.25">
      <c r="A62" s="5" t="s">
        <v>25</v>
      </c>
      <c r="C62" s="1">
        <f t="shared" si="90"/>
        <v>0</v>
      </c>
      <c r="D62" s="1">
        <f t="shared" si="90"/>
        <v>0</v>
      </c>
      <c r="E62" s="1">
        <f t="shared" si="90"/>
        <v>0</v>
      </c>
      <c r="F62" s="1">
        <f t="shared" si="90"/>
        <v>0</v>
      </c>
      <c r="G62" s="1">
        <f t="shared" si="90"/>
        <v>0</v>
      </c>
      <c r="H62" s="1">
        <f t="shared" si="90"/>
        <v>0</v>
      </c>
      <c r="I62" s="1">
        <f t="shared" si="90"/>
        <v>0</v>
      </c>
      <c r="J62" s="1">
        <f t="shared" si="90"/>
        <v>0</v>
      </c>
      <c r="K62" s="1">
        <f t="shared" si="90"/>
        <v>0</v>
      </c>
      <c r="L62" s="1">
        <f t="shared" si="90"/>
        <v>0</v>
      </c>
      <c r="M62" s="1">
        <f t="shared" si="90"/>
        <v>0</v>
      </c>
      <c r="N62" s="1">
        <f t="shared" si="90"/>
        <v>0</v>
      </c>
      <c r="O62" s="1">
        <f t="shared" si="90"/>
        <v>0</v>
      </c>
      <c r="P62" s="1">
        <f t="shared" si="90"/>
        <v>0</v>
      </c>
      <c r="Q62" s="1">
        <f t="shared" si="90"/>
        <v>0</v>
      </c>
      <c r="R62" s="1">
        <f t="shared" si="90"/>
        <v>0</v>
      </c>
      <c r="S62" s="1">
        <f t="shared" si="87"/>
        <v>0</v>
      </c>
      <c r="T62" s="1">
        <f t="shared" si="87"/>
        <v>0</v>
      </c>
      <c r="U62" s="1">
        <f t="shared" si="87"/>
        <v>0</v>
      </c>
      <c r="V62" s="1">
        <f t="shared" si="87"/>
        <v>0</v>
      </c>
      <c r="W62" s="1">
        <f t="shared" si="87"/>
        <v>0</v>
      </c>
      <c r="X62" s="1">
        <f t="shared" si="87"/>
        <v>0</v>
      </c>
      <c r="Y62" s="1">
        <f t="shared" si="87"/>
        <v>0</v>
      </c>
      <c r="Z62" s="1">
        <f t="shared" si="87"/>
        <v>0</v>
      </c>
      <c r="AA62" s="1">
        <f t="shared" si="87"/>
        <v>0</v>
      </c>
      <c r="AB62" s="1">
        <f t="shared" si="87"/>
        <v>0</v>
      </c>
      <c r="AC62" s="1">
        <f t="shared" si="87"/>
        <v>0</v>
      </c>
      <c r="AD62" s="1">
        <f t="shared" si="87"/>
        <v>0</v>
      </c>
      <c r="AE62" s="1">
        <f t="shared" si="87"/>
        <v>0</v>
      </c>
      <c r="AF62" s="1">
        <f t="shared" si="87"/>
        <v>0</v>
      </c>
      <c r="AG62" s="1">
        <f t="shared" si="88"/>
        <v>0</v>
      </c>
      <c r="AH62" s="1">
        <f t="shared" si="88"/>
        <v>0</v>
      </c>
      <c r="AI62" s="1">
        <f t="shared" si="88"/>
        <v>0</v>
      </c>
      <c r="AJ62" s="1">
        <f t="shared" si="88"/>
        <v>0</v>
      </c>
      <c r="AK62" s="1">
        <f t="shared" si="88"/>
        <v>0</v>
      </c>
      <c r="AL62" s="1">
        <f t="shared" si="88"/>
        <v>0</v>
      </c>
      <c r="AM62" s="1">
        <f t="shared" si="88"/>
        <v>0</v>
      </c>
      <c r="AN62" s="1">
        <f t="shared" si="88"/>
        <v>0</v>
      </c>
      <c r="AO62" s="1">
        <f t="shared" si="88"/>
        <v>0</v>
      </c>
      <c r="AP62" s="1">
        <f t="shared" si="88"/>
        <v>0</v>
      </c>
      <c r="AQ62" s="1">
        <f t="shared" si="88"/>
        <v>0</v>
      </c>
      <c r="AR62" s="1">
        <f t="shared" si="88"/>
        <v>0</v>
      </c>
      <c r="AS62" s="1">
        <f t="shared" si="89"/>
        <v>0</v>
      </c>
      <c r="AT62" s="1">
        <f t="shared" si="89"/>
        <v>0</v>
      </c>
      <c r="AU62" s="1">
        <f t="shared" si="89"/>
        <v>0</v>
      </c>
      <c r="AV62" s="1">
        <f t="shared" si="89"/>
        <v>0</v>
      </c>
      <c r="AW62" s="1">
        <f t="shared" si="89"/>
        <v>0</v>
      </c>
      <c r="AX62" s="1">
        <f t="shared" si="89"/>
        <v>0</v>
      </c>
      <c r="AY62" s="1">
        <f t="shared" si="89"/>
        <v>0</v>
      </c>
      <c r="AZ62" s="1">
        <f t="shared" si="89"/>
        <v>0</v>
      </c>
      <c r="BA62" s="1">
        <f t="shared" si="89"/>
        <v>0</v>
      </c>
      <c r="BB62" s="1">
        <f t="shared" si="89"/>
        <v>0</v>
      </c>
    </row>
    <row r="64" spans="1:54" x14ac:dyDescent="0.25">
      <c r="A64" s="19" t="s">
        <v>47</v>
      </c>
      <c r="C64" s="3">
        <f>SUM(C65:C72)</f>
        <v>2088224.3057349261</v>
      </c>
      <c r="D64" s="3">
        <f t="shared" ref="D64:O64" si="91">SUM(D65:D72)</f>
        <v>4143837.3752597449</v>
      </c>
      <c r="E64" s="3">
        <f t="shared" si="91"/>
        <v>7957387.8153836047</v>
      </c>
      <c r="F64" s="3">
        <f t="shared" si="91"/>
        <v>13799870.793145731</v>
      </c>
      <c r="G64" s="3">
        <f t="shared" si="91"/>
        <v>20744890.102937583</v>
      </c>
      <c r="H64" s="3">
        <f t="shared" si="91"/>
        <v>27582327.959080696</v>
      </c>
      <c r="I64" s="3">
        <f t="shared" si="91"/>
        <v>34314305.627041757</v>
      </c>
      <c r="J64" s="3">
        <f t="shared" si="91"/>
        <v>40942904.206891768</v>
      </c>
      <c r="K64" s="3">
        <f t="shared" si="91"/>
        <v>47470165.401752897</v>
      </c>
      <c r="L64" s="3">
        <f t="shared" si="91"/>
        <v>53898092.271521524</v>
      </c>
      <c r="M64" s="3">
        <f t="shared" si="91"/>
        <v>60228649.972150475</v>
      </c>
      <c r="N64" s="3">
        <f t="shared" si="91"/>
        <v>66463766.480767667</v>
      </c>
      <c r="O64" s="3">
        <f t="shared" si="91"/>
        <v>66463766.480767667</v>
      </c>
      <c r="P64" s="3">
        <f>SUM(P65:P72)</f>
        <v>71362508.995889872</v>
      </c>
      <c r="Q64" s="3">
        <f t="shared" ref="Q64:AA64" si="92">SUM(Q65:Q72)</f>
        <v>77408313.195691824</v>
      </c>
      <c r="R64" s="3">
        <f t="shared" si="92"/>
        <v>83364230.786520913</v>
      </c>
      <c r="S64" s="3">
        <f t="shared" si="92"/>
        <v>89232047.963935047</v>
      </c>
      <c r="T64" s="3">
        <f t="shared" si="92"/>
        <v>95013517.167010739</v>
      </c>
      <c r="U64" s="3">
        <f t="shared" si="92"/>
        <v>100710357.72401577</v>
      </c>
      <c r="V64" s="3">
        <f t="shared" si="92"/>
        <v>106324256.48571709</v>
      </c>
      <c r="W64" s="3">
        <f t="shared" si="92"/>
        <v>111856868.44656077</v>
      </c>
      <c r="X64" s="3">
        <f t="shared" si="92"/>
        <v>117309817.35395771</v>
      </c>
      <c r="Y64" s="3">
        <f t="shared" si="92"/>
        <v>122684696.30590282</v>
      </c>
      <c r="Z64" s="3">
        <f t="shared" si="92"/>
        <v>127983068.33715229</v>
      </c>
      <c r="AA64" s="3">
        <f t="shared" si="92"/>
        <v>133206466.99417835</v>
      </c>
      <c r="AB64" s="3">
        <f>SUM(AB65:AB72)</f>
        <v>134308561.21271461</v>
      </c>
      <c r="AC64" s="3">
        <f t="shared" ref="AC64:AM64" si="93">SUM(AC65:AC72)</f>
        <v>146532873.24689096</v>
      </c>
      <c r="AD64" s="3">
        <f t="shared" si="93"/>
        <v>158574787.86738253</v>
      </c>
      <c r="AE64" s="3">
        <f t="shared" si="93"/>
        <v>170437927.40332645</v>
      </c>
      <c r="AF64" s="3">
        <f t="shared" si="93"/>
        <v>182125845.71141857</v>
      </c>
      <c r="AG64" s="3">
        <f t="shared" si="93"/>
        <v>193642029.48572037</v>
      </c>
      <c r="AH64" s="3">
        <f t="shared" si="93"/>
        <v>204989899.54237905</v>
      </c>
      <c r="AI64" s="3">
        <f t="shared" si="93"/>
        <v>216172812.07974339</v>
      </c>
      <c r="AJ64" s="3">
        <f t="shared" si="93"/>
        <v>227194059.91434795</v>
      </c>
      <c r="AK64" s="3">
        <f t="shared" si="93"/>
        <v>238056873.69322872</v>
      </c>
      <c r="AL64" s="3">
        <f t="shared" si="93"/>
        <v>248764423.08302528</v>
      </c>
      <c r="AM64" s="3">
        <f t="shared" si="93"/>
        <v>259319817.93631482</v>
      </c>
      <c r="AN64" s="3">
        <f>SUM(AN65:AN72)</f>
        <v>261934216.19599357</v>
      </c>
      <c r="AO64" s="3">
        <f t="shared" ref="AO64:BB64" si="94">SUM(AO65:AO72)</f>
        <v>279328515.53608143</v>
      </c>
      <c r="AP64" s="3">
        <f t="shared" si="94"/>
        <v>296467748.88262689</v>
      </c>
      <c r="AQ64" s="3">
        <f t="shared" si="94"/>
        <v>313356999.12695187</v>
      </c>
      <c r="AR64" s="3">
        <f t="shared" si="94"/>
        <v>330001253.1530574</v>
      </c>
      <c r="AS64" s="3">
        <f t="shared" si="94"/>
        <v>346405403.67404532</v>
      </c>
      <c r="AT64" s="3">
        <f t="shared" si="94"/>
        <v>362574251.03337353</v>
      </c>
      <c r="AU64" s="3">
        <f t="shared" si="94"/>
        <v>378512504.97162086</v>
      </c>
      <c r="AV64" s="3">
        <f t="shared" si="94"/>
        <v>394224786.35942268</v>
      </c>
      <c r="AW64" s="3">
        <f t="shared" si="94"/>
        <v>409715628.89722824</v>
      </c>
      <c r="AX64" s="3">
        <f t="shared" si="94"/>
        <v>424989480.7825157</v>
      </c>
      <c r="AY64" s="3">
        <f t="shared" si="94"/>
        <v>440050706.34509075</v>
      </c>
      <c r="AZ64" s="3">
        <f t="shared" si="94"/>
        <v>133206466.99417835</v>
      </c>
      <c r="BA64" s="3">
        <f t="shared" si="94"/>
        <v>259319817.93631482</v>
      </c>
      <c r="BB64" s="3">
        <f t="shared" si="94"/>
        <v>440050706.34509075</v>
      </c>
    </row>
    <row r="65" spans="1:54" x14ac:dyDescent="0.25">
      <c r="A65" s="5" t="s">
        <v>18</v>
      </c>
      <c r="C65" s="1">
        <f>Surrend_Sr!C13*(1+Assumptions!$B$17)</f>
        <v>9214.6278594539926</v>
      </c>
      <c r="D65" s="1">
        <f>(Surrend_Sr!D13+Desglose!C65-Surrend_Sr!C13)*(1+Assumptions!$B$17)</f>
        <v>18404.134245552916</v>
      </c>
      <c r="E65" s="1">
        <f>(Surrend_Sr!E13+Desglose!D65-Surrend_Sr!D13)*(1+Assumptions!$B$17)</f>
        <v>35467.021094693562</v>
      </c>
      <c r="F65" s="1">
        <f>(Surrend_Sr!F13+Desglose!E65-Surrend_Sr!E13)*(1+Assumptions!$B$17)</f>
        <v>61698.379435749186</v>
      </c>
      <c r="G65" s="1">
        <f>(Surrend_Sr!G13+Desglose!F65-Surrend_Sr!F13)*(1+Assumptions!$B$17)</f>
        <v>93124.422560861887</v>
      </c>
      <c r="H65" s="1">
        <f>(Surrend_Sr!H13+Desglose!G65-Surrend_Sr!G13)*(1+Assumptions!$B$17)</f>
        <v>124466.00202143521</v>
      </c>
      <c r="I65" s="1">
        <f>(Surrend_Sr!I13+Desglose!H65-Surrend_Sr!H13)*(1+Assumptions!$B$17)</f>
        <v>155723.96537152314</v>
      </c>
      <c r="J65" s="1">
        <f>(Surrend_Sr!J13+Desglose!I65-Surrend_Sr!I13)*(1+Assumptions!$B$17)</f>
        <v>186899.15619545427</v>
      </c>
      <c r="K65" s="1">
        <f>(Surrend_Sr!K13+Desglose!J65-Surrend_Sr!J13)*(1+Assumptions!$B$17)</f>
        <v>217992.41413530268</v>
      </c>
      <c r="L65" s="1">
        <f>(Surrend_Sr!L13+Desglose!K65-Surrend_Sr!K13)*(1+Assumptions!$B$17)</f>
        <v>249004.57491820521</v>
      </c>
      <c r="M65" s="1">
        <f>(Surrend_Sr!M13+Desglose!L65-Surrend_Sr!L13)*(1+Assumptions!$B$17)</f>
        <v>279936.47038352757</v>
      </c>
      <c r="N65" s="1">
        <f>(Surrend_Sr!N13+Desglose!M65-Surrend_Sr!M13)*(1+Assumptions!$B$17)</f>
        <v>310788.92850987881</v>
      </c>
      <c r="O65" s="1">
        <f>N65</f>
        <v>310788.92850987881</v>
      </c>
      <c r="P65" s="1">
        <f>Surrend_Sr!P13*(1+Assumptions!$B$17)</f>
        <v>335857.56133206823</v>
      </c>
      <c r="Q65" s="1">
        <f>(Surrend_Sr!Q13+Desglose!P65-Surrend_Sr!P13)*(1+Assumptions!$B$17)</f>
        <v>366534.93602760317</v>
      </c>
      <c r="R65" s="1">
        <f>(Surrend_Sr!R13+Desglose!Q65-Surrend_Sr!Q13)*(1+Assumptions!$B$17)</f>
        <v>397135.27327847719</v>
      </c>
      <c r="S65" s="1">
        <f>(Surrend_Sr!S13+Desglose!R65-Surrend_Sr!R13)*(1+Assumptions!$B$17)</f>
        <v>427659.38568726281</v>
      </c>
      <c r="T65" s="1">
        <f>(Surrend_Sr!T13+Desglose!S65-Surrend_Sr!S13)*(1+Assumptions!$B$17)</f>
        <v>458108.0821279629</v>
      </c>
      <c r="U65" s="1">
        <f>(Surrend_Sr!U13+Desglose!T65-Surrend_Sr!T13)*(1+Assumptions!$B$17)</f>
        <v>488482.16777213779</v>
      </c>
      <c r="V65" s="1">
        <f>(Surrend_Sr!V13+Desglose!U65-Surrend_Sr!U13)*(1+Assumptions!$B$17)</f>
        <v>518782.44411488686</v>
      </c>
      <c r="W65" s="1">
        <f>(Surrend_Sr!W13+Desglose!V65-Surrend_Sr!V13)*(1+Assumptions!$B$17)</f>
        <v>549009.70900068746</v>
      </c>
      <c r="X65" s="1">
        <f>(Surrend_Sr!X13+Desglose!W65-Surrend_Sr!W13)*(1+Assumptions!$B$17)</f>
        <v>579164.75664909068</v>
      </c>
      <c r="Y65" s="1">
        <f>(Surrend_Sr!Y13+Desglose!X65-Surrend_Sr!X13)*(1+Assumptions!$B$17)</f>
        <v>609248.37768027501</v>
      </c>
      <c r="Z65" s="1">
        <f>(Surrend_Sr!Z13+Desglose!Y65-Surrend_Sr!Y13)*(1+Assumptions!$B$17)</f>
        <v>639261.3591404605</v>
      </c>
      <c r="AA65" s="1">
        <f>(Surrend_Sr!AA13+Desglose!Z65-Surrend_Sr!Z13)*(1+Assumptions!$B$17)</f>
        <v>669204.48452718114</v>
      </c>
      <c r="AB65" s="1">
        <f>Surrend_Sr!AB13*(1+Assumptions!$B$17)</f>
        <v>679310.22461497434</v>
      </c>
      <c r="AC65" s="1">
        <f>(Surrend_Sr!AC13+Desglose!AB65-Surrend_Sr!AB13)*(1+Assumptions!$B$17)</f>
        <v>740644.26778174541</v>
      </c>
      <c r="AD65" s="1">
        <f>(Surrend_Sr!AD13+Desglose!AC65-Surrend_Sr!AC13)*(1+Assumptions!$B$17)</f>
        <v>801824.44169607479</v>
      </c>
      <c r="AE65" s="1">
        <f>(Surrend_Sr!AE13+Desglose!AD65-Surrend_Sr!AD13)*(1+Assumptions!$B$17)</f>
        <v>862852.37059576693</v>
      </c>
      <c r="AF65" s="1">
        <f>(Surrend_Sr!AF13+Desglose!AE65-Surrend_Sr!AE13)*(1+Assumptions!$B$17)</f>
        <v>923729.6712681636</v>
      </c>
      <c r="AG65" s="1">
        <f>(Surrend_Sr!AG13+Desglose!AF65-Surrend_Sr!AF13)*(1+Assumptions!$B$17)</f>
        <v>984457.95310236071</v>
      </c>
      <c r="AH65" s="1">
        <f>(Surrend_Sr!AH13+Desglose!AG65-Surrend_Sr!AG13)*(1+Assumptions!$B$17)</f>
        <v>1045038.8181411349</v>
      </c>
      <c r="AI65" s="1">
        <f>(Surrend_Sr!AI13+Desglose!AH65-Surrend_Sr!AH13)*(1+Assumptions!$B$17)</f>
        <v>1105473.861132584</v>
      </c>
      <c r="AJ65" s="1">
        <f>(Surrend_Sr!AJ13+Desglose!AI65-Surrend_Sr!AI13)*(1+Assumptions!$B$17)</f>
        <v>1165764.6695814813</v>
      </c>
      <c r="AK65" s="1">
        <f>(Surrend_Sr!AK13+Desglose!AJ65-Surrend_Sr!AJ13)*(1+Assumptions!$B$17)</f>
        <v>1225912.8238003498</v>
      </c>
      <c r="AL65" s="1">
        <f>(Surrend_Sr!AL13+Desglose!AK65-Surrend_Sr!AK13)*(1+Assumptions!$B$17)</f>
        <v>1285919.8969602503</v>
      </c>
      <c r="AM65" s="1">
        <f>(Surrend_Sr!AM13+Desglose!AL65-Surrend_Sr!AL13)*(1+Assumptions!$B$17)</f>
        <v>1345787.4551412929</v>
      </c>
      <c r="AN65" s="1">
        <f>Surrend_Sr!AN13*(1+Assumptions!$B$17)</f>
        <v>1365686.3937092768</v>
      </c>
      <c r="AO65" s="1">
        <f>(Surrend_Sr!AO13+Desglose!AN65-Surrend_Sr!AN13)*(1+Assumptions!$B$17)</f>
        <v>1456742.2066356419</v>
      </c>
      <c r="AP65" s="1">
        <f>(Surrend_Sr!AP13+Desglose!AO65-Surrend_Sr!AO13)*(1+Assumptions!$B$17)</f>
        <v>1547576.6031328884</v>
      </c>
      <c r="AQ65" s="1">
        <f>(Surrend_Sr!AQ13+Desglose!AP65-Surrend_Sr!AP13)*(1+Assumptions!$B$17)</f>
        <v>1638191.9753980425</v>
      </c>
      <c r="AR65" s="1">
        <f>(Surrend_Sr!AR13+Desglose!AQ65-Surrend_Sr!AQ13)*(1+Assumptions!$B$17)</f>
        <v>1728590.7047572189</v>
      </c>
      <c r="AS65" s="1">
        <f>(Surrend_Sr!AS13+Desglose!AR65-Surrend_Sr!AR13)*(1+Assumptions!$B$17)</f>
        <v>1818775.1617422481</v>
      </c>
      <c r="AT65" s="1">
        <f>(Surrend_Sr!AT13+Desglose!AS65-Surrend_Sr!AS13)*(1+Assumptions!$B$17)</f>
        <v>1908747.7061668786</v>
      </c>
      <c r="AU65" s="1">
        <f>(Surrend_Sr!AU13+Desglose!AT65-Surrend_Sr!AT13)*(1+Assumptions!$B$17)</f>
        <v>1998510.6872025612</v>
      </c>
      <c r="AV65" s="1">
        <f>(Surrend_Sr!AV13+Desglose!AU65-Surrend_Sr!AU13)*(1+Assumptions!$B$17)</f>
        <v>2088066.4434538141</v>
      </c>
      <c r="AW65" s="1">
        <f>(Surrend_Sr!AW13+Desglose!AV65-Surrend_Sr!AV13)*(1+Assumptions!$B$17)</f>
        <v>2177417.3030331754</v>
      </c>
      <c r="AX65" s="1">
        <f>(Surrend_Sr!AX13+Desglose!AW65-Surrend_Sr!AW13)*(1+Assumptions!$B$17)</f>
        <v>2266565.5836357418</v>
      </c>
      <c r="AY65" s="1">
        <f>(Surrend_Sr!AY13+Desglose!AX65-Surrend_Sr!AX13)*(1+Assumptions!$B$17)</f>
        <v>2355513.5926133003</v>
      </c>
      <c r="AZ65" s="1">
        <f>AA65</f>
        <v>669204.48452718114</v>
      </c>
      <c r="BA65" s="1">
        <f>AM65</f>
        <v>1345787.4551412929</v>
      </c>
      <c r="BB65" s="1">
        <f>AY65</f>
        <v>2355513.5926133003</v>
      </c>
    </row>
    <row r="66" spans="1:54" x14ac:dyDescent="0.25">
      <c r="A66" s="5" t="s">
        <v>19</v>
      </c>
      <c r="C66" s="1">
        <f>Surrend_Sr!C14*(1+Assumptions!$B$17)</f>
        <v>1729.3931089495657</v>
      </c>
      <c r="D66" s="1">
        <f>(Surrend_Sr!D14+Desglose!C66-Surrend_Sr!C14)*(1+Assumptions!$B$17)</f>
        <v>3438.5069042847172</v>
      </c>
      <c r="E66" s="1">
        <f>(Surrend_Sr!E14+Desglose!D66-Surrend_Sr!D14)*(1+Assumptions!$B$17)</f>
        <v>6610.0010607874301</v>
      </c>
      <c r="F66" s="1">
        <f>(Surrend_Sr!F14+Desglose!E66-Surrend_Sr!E14)*(1+Assumptions!$B$17)</f>
        <v>11473.867412133985</v>
      </c>
      <c r="G66" s="1">
        <f>(Surrend_Sr!G14+Desglose!F66-Surrend_Sr!F14)*(1+Assumptions!$B$17)</f>
        <v>17269.248026017001</v>
      </c>
      <c r="H66" s="1">
        <f>(Surrend_Sr!H14+Desglose!G66-Surrend_Sr!G14)*(1+Assumptions!$B$17)</f>
        <v>22997.233935603468</v>
      </c>
      <c r="I66" s="1">
        <f>(Surrend_Sr!I14+Desglose!H66-Surrend_Sr!H14)*(1+Assumptions!$B$17)</f>
        <v>28658.900017254295</v>
      </c>
      <c r="J66" s="1">
        <f>(Surrend_Sr!J14+Desglose!I66-Surrend_Sr!I14)*(1+Assumptions!$B$17)</f>
        <v>34255.305233559615</v>
      </c>
      <c r="K66" s="1">
        <f>(Surrend_Sr!K14+Desglose!J66-Surrend_Sr!J14)*(1+Assumptions!$B$17)</f>
        <v>39787.492872730785</v>
      </c>
      <c r="L66" s="1">
        <f>(Surrend_Sr!L14+Desglose!K66-Surrend_Sr!K14)*(1+Assumptions!$B$17)</f>
        <v>45256.490784403766</v>
      </c>
      <c r="M66" s="1">
        <f>(Surrend_Sr!M14+Desglose!L66-Surrend_Sr!L14)*(1+Assumptions!$B$17)</f>
        <v>50663.311611907622</v>
      </c>
      <c r="N66" s="1">
        <f>(Surrend_Sr!N14+Desglose!M66-Surrend_Sr!M14)*(1+Assumptions!$B$17)</f>
        <v>56008.953021051399</v>
      </c>
      <c r="O66" s="1">
        <f t="shared" ref="O66:O72" si="95">N66</f>
        <v>56008.953021051399</v>
      </c>
      <c r="P66" s="1">
        <f>Surrend_Sr!P14*(1+Assumptions!$B$17)</f>
        <v>60252.861856578544</v>
      </c>
      <c r="Q66" s="1">
        <f>(Surrend_Sr!Q14+Desglose!P66-Surrend_Sr!P14)*(1+Assumptions!$B$17)</f>
        <v>65475.668921693883</v>
      </c>
      <c r="R66" s="1">
        <f>(Surrend_Sr!R14+Desglose!Q66-Surrend_Sr!Q14)*(1+Assumptions!$B$17)</f>
        <v>70640.190774959061</v>
      </c>
      <c r="S66" s="1">
        <f>(Surrend_Sr!S14+Desglose!R66-Surrend_Sr!R14)*(1+Assumptions!$B$17)</f>
        <v>75747.367355604074</v>
      </c>
      <c r="T66" s="1">
        <f>(Surrend_Sr!T14+Desglose!S66-Surrend_Sr!S14)*(1+Assumptions!$B$17)</f>
        <v>80798.124718727602</v>
      </c>
      <c r="U66" s="1">
        <f>(Surrend_Sr!U14+Desglose!T66-Surrend_Sr!T14)*(1+Assumptions!$B$17)</f>
        <v>85793.375244262817</v>
      </c>
      <c r="V66" s="1">
        <f>(Surrend_Sr!V14+Desglose!U66-Surrend_Sr!U14)*(1+Assumptions!$B$17)</f>
        <v>90734.017842810776</v>
      </c>
      <c r="W66" s="1">
        <f>(Surrend_Sr!W14+Desglose!V66-Surrend_Sr!V14)*(1+Assumptions!$B$17)</f>
        <v>95620.938158388803</v>
      </c>
      <c r="X66" s="1">
        <f>(Surrend_Sr!X14+Desglose!W66-Surrend_Sr!W14)*(1+Assumptions!$B$17)</f>
        <v>100455.00876813987</v>
      </c>
      <c r="Y66" s="1">
        <f>(Surrend_Sr!Y14+Desglose!X66-Surrend_Sr!X14)*(1+Assumptions!$B$17)</f>
        <v>105237.08937904867</v>
      </c>
      <c r="Z66" s="1">
        <f>(Surrend_Sr!Z14+Desglose!Y66-Surrend_Sr!Y14)*(1+Assumptions!$B$17)</f>
        <v>109968.02702170935</v>
      </c>
      <c r="AA66" s="1">
        <f>(Surrend_Sr!AA14+Desglose!Z66-Surrend_Sr!Z14)*(1+Assumptions!$B$17)</f>
        <v>114648.6562411889</v>
      </c>
      <c r="AB66" s="1">
        <f>Surrend_Sr!AB14*(1+Assumptions!$B$17)</f>
        <v>115824.78818918523</v>
      </c>
      <c r="AC66" s="1">
        <f>(Surrend_Sr!AC14+Desglose!AB66-Surrend_Sr!AB14)*(1+Assumptions!$B$17)</f>
        <v>126325.29218743274</v>
      </c>
      <c r="AD66" s="1">
        <f>(Surrend_Sr!AD14+Desglose!AC66-Surrend_Sr!AC14)*(1+Assumptions!$B$17)</f>
        <v>136708.35224663166</v>
      </c>
      <c r="AE66" s="1">
        <f>(Surrend_Sr!AE14+Desglose!AD66-Surrend_Sr!AD14)*(1+Assumptions!$B$17)</f>
        <v>146975.86118373729</v>
      </c>
      <c r="AF66" s="1">
        <f>(Surrend_Sr!AF14+Desglose!AE66-Surrend_Sr!AE14)*(1+Assumptions!$B$17)</f>
        <v>157129.68385282747</v>
      </c>
      <c r="AG66" s="1">
        <f>(Surrend_Sr!AG14+Desglose!AF66-Surrend_Sr!AF14)*(1+Assumptions!$B$17)</f>
        <v>167171.6575659512</v>
      </c>
      <c r="AH66" s="1">
        <f>(Surrend_Sr!AH14+Desglose!AG66-Surrend_Sr!AG14)*(1+Assumptions!$B$17)</f>
        <v>177103.59250766944</v>
      </c>
      <c r="AI66" s="1">
        <f>(Surrend_Sr!AI14+Desglose!AH66-Surrend_Sr!AH14)*(1+Assumptions!$B$17)</f>
        <v>186927.27214338223</v>
      </c>
      <c r="AJ66" s="1">
        <f>(Surrend_Sr!AJ14+Desglose!AI66-Surrend_Sr!AI14)*(1+Assumptions!$B$17)</f>
        <v>196644.45362153579</v>
      </c>
      <c r="AK66" s="1">
        <f>(Surrend_Sr!AK14+Desglose!AJ66-Surrend_Sr!AJ14)*(1+Assumptions!$B$17)</f>
        <v>206256.86816980084</v>
      </c>
      <c r="AL66" s="1">
        <f>(Surrend_Sr!AL14+Desglose!AK66-Surrend_Sr!AK14)*(1+Assumptions!$B$17)</f>
        <v>215766.22148531312</v>
      </c>
      <c r="AM66" s="1">
        <f>(Surrend_Sr!AM14+Desglose!AL66-Surrend_Sr!AL14)*(1+Assumptions!$B$17)</f>
        <v>225174.19411906484</v>
      </c>
      <c r="AN66" s="1">
        <f>Surrend_Sr!AN14*(1+Assumptions!$B$17)</f>
        <v>227745.05841608305</v>
      </c>
      <c r="AO66" s="1">
        <f>(Surrend_Sr!AO14+Desglose!AN66-Surrend_Sr!AN14)*(1+Assumptions!$B$17)</f>
        <v>242862.50400411614</v>
      </c>
      <c r="AP66" s="1">
        <f>(Surrend_Sr!AP14+Desglose!AO66-Surrend_Sr!AO14)*(1+Assumptions!$B$17)</f>
        <v>257813.86216222451</v>
      </c>
      <c r="AQ66" s="1">
        <f>(Surrend_Sr!AQ14+Desglose!AP66-Surrend_Sr!AP14)*(1+Assumptions!$B$17)</f>
        <v>272601.82283357577</v>
      </c>
      <c r="AR66" s="1">
        <f>(Surrend_Sr!AR14+Desglose!AQ66-Surrend_Sr!AQ14)*(1+Assumptions!$B$17)</f>
        <v>287229.03626245871</v>
      </c>
      <c r="AS66" s="1">
        <f>(Surrend_Sr!AS14+Desglose!AR66-Surrend_Sr!AR14)*(1+Assumptions!$B$17)</f>
        <v>301698.11359189486</v>
      </c>
      <c r="AT66" s="1">
        <f>(Surrend_Sr!AT14+Desglose!AS66-Surrend_Sr!AS14)*(1+Assumptions!$B$17)</f>
        <v>316011.62745229388</v>
      </c>
      <c r="AU66" s="1">
        <f>(Surrend_Sr!AU14+Desglose!AT66-Surrend_Sr!AT14)*(1+Assumptions!$B$17)</f>
        <v>330172.11254128494</v>
      </c>
      <c r="AV66" s="1">
        <f>(Surrend_Sr!AV14+Desglose!AU66-Surrend_Sr!AU14)*(1+Assumptions!$B$17)</f>
        <v>344182.06619485852</v>
      </c>
      <c r="AW66" s="1">
        <f>(Surrend_Sr!AW14+Desglose!AV66-Surrend_Sr!AV14)*(1+Assumptions!$B$17)</f>
        <v>358043.94894994795</v>
      </c>
      <c r="AX66" s="1">
        <f>(Surrend_Sr!AX14+Desglose!AW66-Surrend_Sr!AW14)*(1+Assumptions!$B$17)</f>
        <v>371760.1850985788</v>
      </c>
      <c r="AY66" s="1">
        <f>(Surrend_Sr!AY14+Desglose!AX66-Surrend_Sr!AX14)*(1+Assumptions!$B$17)</f>
        <v>385333.16323371395</v>
      </c>
      <c r="AZ66" s="1">
        <f t="shared" ref="AZ66:AZ72" si="96">AA66</f>
        <v>114648.6562411889</v>
      </c>
      <c r="BA66" s="1">
        <f t="shared" ref="BA66:BA72" si="97">AM66</f>
        <v>225174.19411906484</v>
      </c>
      <c r="BB66" s="1">
        <f t="shared" ref="BB66:BB72" si="98">AY66</f>
        <v>385333.16323371395</v>
      </c>
    </row>
    <row r="67" spans="1:54" x14ac:dyDescent="0.25">
      <c r="A67" s="5" t="s">
        <v>20</v>
      </c>
      <c r="C67" s="1">
        <f>Surrend_Sr!C15*(1+Assumptions!$B$17)</f>
        <v>20689.511061788508</v>
      </c>
      <c r="D67" s="1">
        <f>(Surrend_Sr!D15+Desglose!C67-Surrend_Sr!C15)*(1+Assumptions!$B$17)</f>
        <v>41074.342999902045</v>
      </c>
      <c r="E67" s="1">
        <f>(Surrend_Sr!E15+Desglose!D67-Surrend_Sr!D15)*(1+Assumptions!$B$17)</f>
        <v>78894.068400146789</v>
      </c>
      <c r="F67" s="1">
        <f>(Surrend_Sr!F15+Desglose!E67-Surrend_Sr!E15)*(1+Assumptions!$B$17)</f>
        <v>136848.78214536299</v>
      </c>
      <c r="G67" s="1">
        <f>(Surrend_Sr!G15+Desglose!F67-Surrend_Sr!F15)*(1+Assumptions!$B$17)</f>
        <v>205777.26646041777</v>
      </c>
      <c r="H67" s="1">
        <f>(Surrend_Sr!H15+Desglose!G67-Surrend_Sr!G15)*(1+Assumptions!$B$17)</f>
        <v>273698.75611047115</v>
      </c>
      <c r="I67" s="1">
        <f>(Surrend_Sr!I15+Desglose!H67-Surrend_Sr!H15)*(1+Assumptions!$B$17)</f>
        <v>340632.14213157969</v>
      </c>
      <c r="J67" s="1">
        <f>(Surrend_Sr!J15+Desglose!I67-Surrend_Sr!I15)*(1+Assumptions!$B$17)</f>
        <v>406595.97802599479</v>
      </c>
      <c r="K67" s="1">
        <f>(Surrend_Sr!K15+Desglose!J67-Surrend_Sr!J15)*(1+Assumptions!$B$17)</f>
        <v>471608.4858459708</v>
      </c>
      <c r="L67" s="1">
        <f>(Surrend_Sr!L15+Desglose!K67-Surrend_Sr!K15)*(1+Assumptions!$B$17)</f>
        <v>535687.56216809177</v>
      </c>
      <c r="M67" s="1">
        <f>(Surrend_Sr!M15+Desglose!L67-Surrend_Sr!L15)*(1+Assumptions!$B$17)</f>
        <v>598850.78396008804</v>
      </c>
      <c r="N67" s="1">
        <f>(Surrend_Sr!N15+Desglose!M67-Surrend_Sr!M15)*(1+Assumptions!$B$17)</f>
        <v>661115.41434207652</v>
      </c>
      <c r="O67" s="1">
        <f t="shared" si="95"/>
        <v>661115.41434207652</v>
      </c>
      <c r="P67" s="1">
        <f>Surrend_Sr!P15*(1+Assumptions!$B$17)</f>
        <v>710151.58673994453</v>
      </c>
      <c r="Q67" s="1">
        <f>(Surrend_Sr!Q15+Desglose!P67-Surrend_Sr!P15)*(1+Assumptions!$B$17)</f>
        <v>770629.17617708852</v>
      </c>
      <c r="R67" s="1">
        <f>(Surrend_Sr!R15+Desglose!Q67-Surrend_Sr!Q15)*(1+Assumptions!$B$17)</f>
        <v>830258.00422185182</v>
      </c>
      <c r="S67" s="1">
        <f>(Surrend_Sr!S15+Desglose!R67-Surrend_Sr!R15)*(1+Assumptions!$B$17)</f>
        <v>889054.13373739016</v>
      </c>
      <c r="T67" s="1">
        <f>(Surrend_Sr!T15+Desglose!S67-Surrend_Sr!S15)*(1+Assumptions!$B$17)</f>
        <v>947033.34102572547</v>
      </c>
      <c r="U67" s="1">
        <f>(Surrend_Sr!U15+Desglose!T67-Surrend_Sr!T15)*(1+Assumptions!$B$17)</f>
        <v>1004211.1209942617</v>
      </c>
      <c r="V67" s="1">
        <f>(Surrend_Sr!V15+Desglose!U67-Surrend_Sr!U15)*(1+Assumptions!$B$17)</f>
        <v>1060602.6922293294</v>
      </c>
      <c r="W67" s="1">
        <f>(Surrend_Sr!W15+Desglose!V67-Surrend_Sr!V15)*(1+Assumptions!$B$17)</f>
        <v>1116223.0019784363</v>
      </c>
      <c r="X67" s="1">
        <f>(Surrend_Sr!X15+Desglose!W67-Surrend_Sr!W15)*(1+Assumptions!$B$17)</f>
        <v>1171086.7310428629</v>
      </c>
      <c r="Y67" s="1">
        <f>(Surrend_Sr!Y15+Desglose!X67-Surrend_Sr!X15)*(1+Assumptions!$B$17)</f>
        <v>1225208.2985822209</v>
      </c>
      <c r="Z67" s="1">
        <f>(Surrend_Sr!Z15+Desglose!Y67-Surrend_Sr!Y15)*(1+Assumptions!$B$17)</f>
        <v>1278601.8668325557</v>
      </c>
      <c r="AA67" s="1">
        <f>(Surrend_Sr!AA15+Desglose!Z67-Surrend_Sr!Z15)*(1+Assumptions!$B$17)</f>
        <v>1331281.3457395532</v>
      </c>
      <c r="AB67" s="1">
        <f>Surrend_Sr!AB15*(1+Assumptions!$B$17)</f>
        <v>1342880.973709634</v>
      </c>
      <c r="AC67" s="1">
        <f>(Surrend_Sr!AC15+Desglose!AB67-Surrend_Sr!AB15)*(1+Assumptions!$B$17)</f>
        <v>1464976.2920443732</v>
      </c>
      <c r="AD67" s="1">
        <f>(Surrend_Sr!AD15+Desglose!AC67-Surrend_Sr!AC15)*(1+Assumptions!$B$17)</f>
        <v>1585352.7353215346</v>
      </c>
      <c r="AE67" s="1">
        <f>(Surrend_Sr!AE15+Desglose!AD67-Surrend_Sr!AD15)*(1+Assumptions!$B$17)</f>
        <v>1704042.8108919137</v>
      </c>
      <c r="AF67" s="1">
        <f>(Surrend_Sr!AF15+Desglose!AE67-Surrend_Sr!AE15)*(1+Assumptions!$B$17)</f>
        <v>1821078.4461059051</v>
      </c>
      <c r="AG67" s="1">
        <f>(Surrend_Sr!AG15+Desglose!AF67-Surrend_Sr!AF15)*(1+Assumptions!$B$17)</f>
        <v>1936490.9987703098</v>
      </c>
      <c r="AH67" s="1">
        <f>(Surrend_Sr!AH15+Desglose!AG67-Surrend_Sr!AG15)*(1+Assumptions!$B$17)</f>
        <v>2050311.2674169771</v>
      </c>
      <c r="AI67" s="1">
        <f>(Surrend_Sr!AI15+Desglose!AH67-Surrend_Sr!AH15)*(1+Assumptions!$B$17)</f>
        <v>2162569.5013866629</v>
      </c>
      <c r="AJ67" s="1">
        <f>(Surrend_Sr!AJ15+Desglose!AI67-Surrend_Sr!AI15)*(1+Assumptions!$B$17)</f>
        <v>2273295.4107314372</v>
      </c>
      <c r="AK67" s="1">
        <f>(Surrend_Sr!AK15+Desglose!AJ67-Surrend_Sr!AJ15)*(1+Assumptions!$B$17)</f>
        <v>2382518.1759389001</v>
      </c>
      <c r="AL67" s="1">
        <f>(Surrend_Sr!AL15+Desglose!AK67-Surrend_Sr!AK15)*(1+Assumptions!$B$17)</f>
        <v>2490266.4574814206</v>
      </c>
      <c r="AM67" s="1">
        <f>(Surrend_Sr!AM15+Desglose!AL67-Surrend_Sr!AL15)*(1+Assumptions!$B$17)</f>
        <v>2596568.405193544</v>
      </c>
      <c r="AN67" s="1">
        <f>Surrend_Sr!AN15*(1+Assumptions!$B$17)</f>
        <v>2623502.772628841</v>
      </c>
      <c r="AO67" s="1">
        <f>(Surrend_Sr!AO15+Desglose!AN67-Surrend_Sr!AN15)*(1+Assumptions!$B$17)</f>
        <v>2797674.787609668</v>
      </c>
      <c r="AP67" s="1">
        <f>(Surrend_Sr!AP15+Desglose!AO67-Surrend_Sr!AO15)*(1+Assumptions!$B$17)</f>
        <v>2969436.4961523465</v>
      </c>
      <c r="AQ67" s="1">
        <f>(Surrend_Sr!AQ15+Desglose!AP67-Surrend_Sr!AP15)*(1+Assumptions!$B$17)</f>
        <v>3138833.6565460693</v>
      </c>
      <c r="AR67" s="1">
        <f>(Surrend_Sr!AR15+Desglose!AQ67-Surrend_Sr!AQ15)*(1+Assumptions!$B$17)</f>
        <v>3305911.2111986643</v>
      </c>
      <c r="AS67" s="1">
        <f>(Surrend_Sr!AS15+Desglose!AR67-Surrend_Sr!AR15)*(1+Assumptions!$B$17)</f>
        <v>3470713.3013478918</v>
      </c>
      <c r="AT67" s="1">
        <f>(Surrend_Sr!AT15+Desglose!AS67-Surrend_Sr!AS15)*(1+Assumptions!$B$17)</f>
        <v>3633283.2815080183</v>
      </c>
      <c r="AU67" s="1">
        <f>(Surrend_Sr!AU15+Desglose!AT67-Surrend_Sr!AT15)*(1+Assumptions!$B$17)</f>
        <v>3793663.7336564334</v>
      </c>
      <c r="AV67" s="1">
        <f>(Surrend_Sr!AV15+Desglose!AU67-Surrend_Sr!AU15)*(1+Assumptions!$B$17)</f>
        <v>3951896.4811649984</v>
      </c>
      <c r="AW67" s="1">
        <f>(Surrend_Sr!AW15+Desglose!AV67-Surrend_Sr!AV15)*(1+Assumptions!$B$17)</f>
        <v>4108022.6024807072</v>
      </c>
      <c r="AX67" s="1">
        <f>(Surrend_Sr!AX15+Desglose!AW67-Surrend_Sr!AW15)*(1+Assumptions!$B$17)</f>
        <v>4262082.4445601851</v>
      </c>
      <c r="AY67" s="1">
        <f>(Surrend_Sr!AY15+Desglose!AX67-Surrend_Sr!AX15)*(1+Assumptions!$B$17)</f>
        <v>4414115.6360624442</v>
      </c>
      <c r="AZ67" s="1">
        <f t="shared" si="96"/>
        <v>1331281.3457395532</v>
      </c>
      <c r="BA67" s="1">
        <f t="shared" si="97"/>
        <v>2596568.405193544</v>
      </c>
      <c r="BB67" s="1">
        <f t="shared" si="98"/>
        <v>4414115.6360624442</v>
      </c>
    </row>
    <row r="68" spans="1:54" x14ac:dyDescent="0.25">
      <c r="A68" s="5" t="s">
        <v>21</v>
      </c>
      <c r="C68" s="1">
        <f>Surrend_Sr!C16*(1+Assumptions!$B$17)</f>
        <v>120443.01246085299</v>
      </c>
      <c r="D68" s="1">
        <f>(Surrend_Sr!D16+Desglose!C68-Surrend_Sr!C16)*(1+Assumptions!$B$17)</f>
        <v>238871.46375386993</v>
      </c>
      <c r="E68" s="1">
        <f>(Surrend_Sr!E16+Desglose!D68-Surrend_Sr!D16)*(1+Assumptions!$B$17)</f>
        <v>458563.8037585846</v>
      </c>
      <c r="F68" s="1">
        <f>(Surrend_Sr!F16+Desglose!E68-Surrend_Sr!E16)*(1+Assumptions!$B$17)</f>
        <v>795040.16503765027</v>
      </c>
      <c r="G68" s="1">
        <f>(Surrend_Sr!G16+Desglose!F68-Surrend_Sr!F16)*(1+Assumptions!$B$17)</f>
        <v>1194743.1380612231</v>
      </c>
      <c r="H68" s="1">
        <f>(Surrend_Sr!H16+Desglose!G68-Surrend_Sr!G16)*(1+Assumptions!$B$17)</f>
        <v>1587812.6302405095</v>
      </c>
      <c r="I68" s="1">
        <f>(Surrend_Sr!I16+Desglose!H68-Surrend_Sr!H16)*(1+Assumptions!$B$17)</f>
        <v>1974385.7653727375</v>
      </c>
      <c r="J68" s="1">
        <f>(Surrend_Sr!J16+Desglose!I68-Surrend_Sr!I16)*(1+Assumptions!$B$17)</f>
        <v>2354596.9393610186</v>
      </c>
      <c r="K68" s="1">
        <f>(Surrend_Sr!K16+Desglose!J68-Surrend_Sr!J16)*(1+Assumptions!$B$17)</f>
        <v>2728577.8748199656</v>
      </c>
      <c r="L68" s="1">
        <f>(Surrend_Sr!L16+Desglose!K68-Surrend_Sr!K16)*(1+Assumptions!$B$17)</f>
        <v>3096457.6745893592</v>
      </c>
      <c r="M68" s="1">
        <f>(Surrend_Sr!M16+Desglose!L68-Surrend_Sr!L16)*(1+Assumptions!$B$17)</f>
        <v>3458362.8741776892</v>
      </c>
      <c r="N68" s="1">
        <f>(Surrend_Sr!N16+Desglose!M68-Surrend_Sr!M16)*(1+Assumptions!$B$17)</f>
        <v>3814417.4931569938</v>
      </c>
      <c r="O68" s="1">
        <f t="shared" si="95"/>
        <v>3814417.4931569938</v>
      </c>
      <c r="P68" s="1">
        <f>Surrend_Sr!P16*(1+Assumptions!$B$17)</f>
        <v>4093302.6428126991</v>
      </c>
      <c r="Q68" s="1">
        <f>(Surrend_Sr!Q16+Desglose!P68-Surrend_Sr!P16)*(1+Assumptions!$B$17)</f>
        <v>4437784.4689531531</v>
      </c>
      <c r="R68" s="1">
        <f>(Surrend_Sr!R16+Desglose!Q68-Surrend_Sr!Q16)*(1+Assumptions!$B$17)</f>
        <v>4776772.4105833257</v>
      </c>
      <c r="S68" s="1">
        <f>(Surrend_Sr!S16+Desglose!R68-Surrend_Sr!R16)*(1+Assumptions!$B$17)</f>
        <v>5110380.9147223122</v>
      </c>
      <c r="T68" s="1">
        <f>(Surrend_Sr!T16+Desglose!S68-Surrend_Sr!S16)*(1+Assumptions!$B$17)</f>
        <v>5438722.1544076204</v>
      </c>
      <c r="U68" s="1">
        <f>(Surrend_Sr!U16+Desglose!T68-Surrend_Sr!T16)*(1+Assumptions!$B$17)</f>
        <v>5761906.0742237698</v>
      </c>
      <c r="V68" s="1">
        <f>(Surrend_Sr!V16+Desglose!U68-Surrend_Sr!U16)*(1+Assumptions!$B$17)</f>
        <v>6080040.4349204898</v>
      </c>
      <c r="W68" s="1">
        <f>(Surrend_Sr!W16+Desglose!V68-Surrend_Sr!V16)*(1+Assumptions!$B$17)</f>
        <v>6393230.8571387026</v>
      </c>
      <c r="X68" s="1">
        <f>(Surrend_Sr!X16+Desglose!W68-Surrend_Sr!W16)*(1+Assumptions!$B$17)</f>
        <v>6701580.8642621553</v>
      </c>
      <c r="Y68" s="1">
        <f>(Surrend_Sr!Y16+Desglose!X68-Surrend_Sr!X16)*(1+Assumptions!$B$17)</f>
        <v>7005191.9244121769</v>
      </c>
      <c r="Z68" s="1">
        <f>(Surrend_Sr!Z16+Desglose!Y68-Surrend_Sr!Y16)*(1+Assumptions!$B$17)</f>
        <v>7304163.4916027058</v>
      </c>
      <c r="AA68" s="1">
        <f>(Surrend_Sr!AA16+Desglose!Z68-Surrend_Sr!Z16)*(1+Assumptions!$B$17)</f>
        <v>7598593.0460723769</v>
      </c>
      <c r="AB68" s="1">
        <f>Surrend_Sr!AB16*(1+Assumptions!$B$17)</f>
        <v>7657117.266406876</v>
      </c>
      <c r="AC68" s="1">
        <f>(Surrend_Sr!AC16+Desglose!AB68-Surrend_Sr!AB16)*(1+Assumptions!$B$17)</f>
        <v>8354937.2730794428</v>
      </c>
      <c r="AD68" s="1">
        <f>(Surrend_Sr!AD16+Desglose!AC68-Surrend_Sr!AC16)*(1+Assumptions!$B$17)</f>
        <v>9041586.7089234572</v>
      </c>
      <c r="AE68" s="1">
        <f>(Surrend_Sr!AE16+Desglose!AD68-Surrend_Sr!AD16)*(1+Assumptions!$B$17)</f>
        <v>9717298.1054357123</v>
      </c>
      <c r="AF68" s="1">
        <f>(Surrend_Sr!AF16+Desglose!AE68-Surrend_Sr!AE16)*(1+Assumptions!$B$17)</f>
        <v>10382299.373339834</v>
      </c>
      <c r="AG68" s="1">
        <f>(Surrend_Sr!AG16+Desglose!AF68-Surrend_Sr!AF16)*(1+Assumptions!$B$17)</f>
        <v>11036813.895099487</v>
      </c>
      <c r="AH68" s="1">
        <f>(Surrend_Sr!AH16+Desglose!AG68-Surrend_Sr!AG16)*(1+Assumptions!$B$17)</f>
        <v>11681060.615581645</v>
      </c>
      <c r="AI68" s="1">
        <f>(Surrend_Sr!AI16+Desglose!AH68-Surrend_Sr!AH16)*(1+Assumptions!$B$17)</f>
        <v>12315254.130906893</v>
      </c>
      <c r="AJ68" s="1">
        <f>(Surrend_Sr!AJ16+Desglose!AI68-Surrend_Sr!AI16)*(1+Assumptions!$B$17)</f>
        <v>12939604.77552308</v>
      </c>
      <c r="AK68" s="1">
        <f>(Surrend_Sr!AK16+Desglose!AJ68-Surrend_Sr!AJ16)*(1+Assumptions!$B$17)</f>
        <v>13554318.707537791</v>
      </c>
      <c r="AL68" s="1">
        <f>(Surrend_Sr!AL16+Desglose!AK68-Surrend_Sr!AK16)*(1+Assumptions!$B$17)</f>
        <v>14159597.992344504</v>
      </c>
      <c r="AM68" s="1">
        <f>(Surrend_Sr!AM16+Desglose!AL68-Surrend_Sr!AL16)*(1+Assumptions!$B$17)</f>
        <v>14755640.684576565</v>
      </c>
      <c r="AN68" s="1">
        <f>Surrend_Sr!AN16*(1+Assumptions!$B$17)</f>
        <v>14898736.429115769</v>
      </c>
      <c r="AO68" s="1">
        <f>(Surrend_Sr!AO16+Desglose!AN68-Surrend_Sr!AN16)*(1+Assumptions!$B$17)</f>
        <v>15888378.700569004</v>
      </c>
      <c r="AP68" s="1">
        <f>(Surrend_Sr!AP16+Desglose!AO68-Surrend_Sr!AO16)*(1+Assumptions!$B$17)</f>
        <v>16862443.44959043</v>
      </c>
      <c r="AQ68" s="1">
        <f>(Surrend_Sr!AQ16+Desglose!AP68-Surrend_Sr!AP16)*(1+Assumptions!$B$17)</f>
        <v>17821256.026499268</v>
      </c>
      <c r="AR68" s="1">
        <f>(Surrend_Sr!AR16+Desglose!AQ68-Surrend_Sr!AQ16)*(1+Assumptions!$B$17)</f>
        <v>18765135.319785547</v>
      </c>
      <c r="AS68" s="1">
        <f>(Surrend_Sr!AS16+Desglose!AR68-Surrend_Sr!AR16)*(1+Assumptions!$B$17)</f>
        <v>19694393.885494579</v>
      </c>
      <c r="AT68" s="1">
        <f>(Surrend_Sr!AT16+Desglose!AS68-Surrend_Sr!AS16)*(1+Assumptions!$B$17)</f>
        <v>20609338.074024241</v>
      </c>
      <c r="AU68" s="1">
        <f>(Surrend_Sr!AU16+Desglose!AT68-Surrend_Sr!AT16)*(1+Assumptions!$B$17)</f>
        <v>21510268.154386774</v>
      </c>
      <c r="AV68" s="1">
        <f>(Surrend_Sr!AV16+Desglose!AU68-Surrend_Sr!AU16)*(1+Assumptions!$B$17)</f>
        <v>22397478.435985871</v>
      </c>
      <c r="AW68" s="1">
        <f>(Surrend_Sr!AW16+Desglose!AV68-Surrend_Sr!AV16)*(1+Assumptions!$B$17)</f>
        <v>23271257.387958691</v>
      </c>
      <c r="AX68" s="1">
        <f>(Surrend_Sr!AX16+Desglose!AW68-Surrend_Sr!AW16)*(1+Assumptions!$B$17)</f>
        <v>24131887.756131511</v>
      </c>
      <c r="AY68" s="1">
        <f>(Surrend_Sr!AY16+Desglose!AX68-Surrend_Sr!AX16)*(1+Assumptions!$B$17)</f>
        <v>24979646.677636787</v>
      </c>
      <c r="AZ68" s="1">
        <f t="shared" si="96"/>
        <v>7598593.0460723769</v>
      </c>
      <c r="BA68" s="1">
        <f t="shared" si="97"/>
        <v>14755640.684576565</v>
      </c>
      <c r="BB68" s="1">
        <f t="shared" si="98"/>
        <v>24979646.677636787</v>
      </c>
    </row>
    <row r="69" spans="1:54" x14ac:dyDescent="0.25">
      <c r="A69" s="5" t="s">
        <v>22</v>
      </c>
      <c r="C69" s="1">
        <f>Surrend_Sr!C17*(1+Assumptions!$B$17)</f>
        <v>867189.68971814157</v>
      </c>
      <c r="D69" s="1">
        <f>(Surrend_Sr!D17+Desglose!C69-Surrend_Sr!C17)*(1+Assumptions!$B$17)</f>
        <v>1719874.5390278636</v>
      </c>
      <c r="E69" s="1">
        <f>(Surrend_Sr!E17+Desglose!D69-Surrend_Sr!D17)*(1+Assumptions!$B$17)</f>
        <v>3301659.3870618092</v>
      </c>
      <c r="F69" s="1">
        <f>(Surrend_Sr!F17+Desglose!E69-Surrend_Sr!E17)*(1+Assumptions!$B$17)</f>
        <v>5724289.188271082</v>
      </c>
      <c r="G69" s="1">
        <f>(Surrend_Sr!G17+Desglose!F69-Surrend_Sr!F17)*(1+Assumptions!$B$17)</f>
        <v>8602150.5940408073</v>
      </c>
      <c r="H69" s="1">
        <f>(Surrend_Sr!H17+Desglose!G69-Surrend_Sr!G17)*(1+Assumptions!$B$17)</f>
        <v>11432250.937731668</v>
      </c>
      <c r="I69" s="1">
        <f>(Surrend_Sr!I17+Desglose!H69-Surrend_Sr!H17)*(1+Assumptions!$B$17)</f>
        <v>14215577.510683712</v>
      </c>
      <c r="J69" s="1">
        <f>(Surrend_Sr!J17+Desglose!I69-Surrend_Sr!I17)*(1+Assumptions!$B$17)</f>
        <v>16953097.963399339</v>
      </c>
      <c r="K69" s="1">
        <f>(Surrend_Sr!K17+Desglose!J69-Surrend_Sr!J17)*(1+Assumptions!$B$17)</f>
        <v>19645760.698703766</v>
      </c>
      <c r="L69" s="1">
        <f>(Surrend_Sr!L17+Desglose!K69-Surrend_Sr!K17)*(1+Assumptions!$B$17)</f>
        <v>22294495.257043399</v>
      </c>
      <c r="M69" s="1">
        <f>(Surrend_Sr!M17+Desglose!L69-Surrend_Sr!L17)*(1+Assumptions!$B$17)</f>
        <v>24900212.69407938</v>
      </c>
      <c r="N69" s="1">
        <f>(Surrend_Sr!N17+Desglose!M69-Surrend_Sr!M17)*(1+Assumptions!$B$17)</f>
        <v>27463805.950730376</v>
      </c>
      <c r="O69" s="1">
        <f t="shared" si="95"/>
        <v>27463805.950730376</v>
      </c>
      <c r="P69" s="1">
        <f>Surrend_Sr!P17*(1+Assumptions!$B$17)</f>
        <v>29471779.028251443</v>
      </c>
      <c r="Q69" s="1">
        <f>(Surrend_Sr!Q17+Desglose!P69-Surrend_Sr!P17)*(1+Assumptions!$B$17)</f>
        <v>31952048.176462717</v>
      </c>
      <c r="R69" s="1">
        <f>(Surrend_Sr!R17+Desglose!Q69-Surrend_Sr!Q17)*(1+Assumptions!$B$17)</f>
        <v>34392761.356199965</v>
      </c>
      <c r="S69" s="1">
        <f>(Surrend_Sr!S17+Desglose!R69-Surrend_Sr!R17)*(1+Assumptions!$B$17)</f>
        <v>36794742.586000666</v>
      </c>
      <c r="T69" s="1">
        <f>(Surrend_Sr!T17+Desglose!S69-Surrend_Sr!S17)*(1+Assumptions!$B$17)</f>
        <v>39158799.511734888</v>
      </c>
      <c r="U69" s="1">
        <f>(Surrend_Sr!U17+Desglose!T69-Surrend_Sr!T17)*(1+Assumptions!$B$17)</f>
        <v>41485723.734411165</v>
      </c>
      <c r="V69" s="1">
        <f>(Surrend_Sr!V17+Desglose!U69-Surrend_Sr!U17)*(1+Assumptions!$B$17)</f>
        <v>43776291.131427564</v>
      </c>
      <c r="W69" s="1">
        <f>(Surrend_Sr!W17+Desglose!V69-Surrend_Sr!V17)*(1+Assumptions!$B$17)</f>
        <v>46031262.171398692</v>
      </c>
      <c r="X69" s="1">
        <f>(Surrend_Sr!X17+Desglose!W69-Surrend_Sr!W17)*(1+Assumptions!$B$17)</f>
        <v>48251382.222687542</v>
      </c>
      <c r="Y69" s="1">
        <f>(Surrend_Sr!Y17+Desglose!X69-Surrend_Sr!X17)*(1+Assumptions!$B$17)</f>
        <v>50437381.855767682</v>
      </c>
      <c r="Z69" s="1">
        <f>(Surrend_Sr!Z17+Desglose!Y69-Surrend_Sr!Y17)*(1+Assumptions!$B$17)</f>
        <v>52589977.139539473</v>
      </c>
      <c r="AA69" s="1">
        <f>(Surrend_Sr!AA17+Desglose!Z69-Surrend_Sr!Z17)*(1+Assumptions!$B$17)</f>
        <v>54709869.931721114</v>
      </c>
      <c r="AB69" s="1">
        <f>Surrend_Sr!AB17*(1+Assumptions!$B$17)</f>
        <v>55131244.318129532</v>
      </c>
      <c r="AC69" s="1">
        <f>(Surrend_Sr!AC17+Desglose!AB69-Surrend_Sr!AB17)*(1+Assumptions!$B$17)</f>
        <v>60155548.366172016</v>
      </c>
      <c r="AD69" s="1">
        <f>(Surrend_Sr!AD17+Desglose!AC69-Surrend_Sr!AC17)*(1+Assumptions!$B$17)</f>
        <v>65099424.304248922</v>
      </c>
      <c r="AE69" s="1">
        <f>(Surrend_Sr!AE17+Desglose!AD69-Surrend_Sr!AD17)*(1+Assumptions!$B$17)</f>
        <v>69964546.359137163</v>
      </c>
      <c r="AF69" s="1">
        <f>(Surrend_Sr!AF17+Desglose!AE69-Surrend_Sr!AE17)*(1+Assumptions!$B$17)</f>
        <v>74752555.48804681</v>
      </c>
      <c r="AG69" s="1">
        <f>(Surrend_Sr!AG17+Desglose!AF69-Surrend_Sr!AF17)*(1+Assumptions!$B$17)</f>
        <v>79465060.044716328</v>
      </c>
      <c r="AH69" s="1">
        <f>(Surrend_Sr!AH17+Desglose!AG69-Surrend_Sr!AG17)*(1+Assumptions!$B$17)</f>
        <v>84103636.432187855</v>
      </c>
      <c r="AI69" s="1">
        <f>(Surrend_Sr!AI17+Desglose!AH69-Surrend_Sr!AH17)*(1+Assumptions!$B$17)</f>
        <v>88669829.742529646</v>
      </c>
      <c r="AJ69" s="1">
        <f>(Surrend_Sr!AJ17+Desglose!AI69-Surrend_Sr!AI17)*(1+Assumptions!$B$17)</f>
        <v>93165154.383766189</v>
      </c>
      <c r="AK69" s="1">
        <f>(Surrend_Sr!AK17+Desglose!AJ69-Surrend_Sr!AJ17)*(1+Assumptions!$B$17)</f>
        <v>97591094.694272086</v>
      </c>
      <c r="AL69" s="1">
        <f>(Surrend_Sr!AL17+Desglose!AK69-Surrend_Sr!AK17)*(1+Assumptions!$B$17)</f>
        <v>101949105.54488043</v>
      </c>
      <c r="AM69" s="1">
        <f>(Surrend_Sr!AM17+Desglose!AL69-Surrend_Sr!AL17)*(1+Assumptions!$B$17)</f>
        <v>106240612.92895128</v>
      </c>
      <c r="AN69" s="1">
        <f>Surrend_Sr!AN17*(1+Assumptions!$B$17)</f>
        <v>107270902.28963353</v>
      </c>
      <c r="AO69" s="1">
        <f>(Surrend_Sr!AO17+Desglose!AN69-Surrend_Sr!AN17)*(1+Assumptions!$B$17)</f>
        <v>114396326.64409684</v>
      </c>
      <c r="AP69" s="1">
        <f>(Surrend_Sr!AP17+Desglose!AO69-Surrend_Sr!AO17)*(1+Assumptions!$B$17)</f>
        <v>121409592.83705109</v>
      </c>
      <c r="AQ69" s="1">
        <f>(Surrend_Sr!AQ17+Desglose!AP69-Surrend_Sr!AP17)*(1+Assumptions!$B$17)</f>
        <v>128313043.39079472</v>
      </c>
      <c r="AR69" s="1">
        <f>(Surrend_Sr!AR17+Desglose!AQ69-Surrend_Sr!AQ17)*(1+Assumptions!$B$17)</f>
        <v>135108974.30245593</v>
      </c>
      <c r="AS69" s="1">
        <f>(Surrend_Sr!AS17+Desglose!AR69-Surrend_Sr!AR17)*(1+Assumptions!$B$17)</f>
        <v>141799635.97556099</v>
      </c>
      <c r="AT69" s="1">
        <f>(Surrend_Sr!AT17+Desglose!AS69-Surrend_Sr!AS17)*(1+Assumptions!$B$17)</f>
        <v>148387234.13297454</v>
      </c>
      <c r="AU69" s="1">
        <f>(Surrend_Sr!AU17+Desglose!AT69-Surrend_Sr!AT17)*(1+Assumptions!$B$17)</f>
        <v>154873930.71158481</v>
      </c>
      <c r="AV69" s="1">
        <f>(Surrend_Sr!AV17+Desglose!AU69-Surrend_Sr!AU17)*(1+Assumptions!$B$17)</f>
        <v>161261844.73909831</v>
      </c>
      <c r="AW69" s="1">
        <f>(Surrend_Sr!AW17+Desglose!AV69-Surrend_Sr!AV17)*(1+Assumptions!$B$17)</f>
        <v>167553053.19330257</v>
      </c>
      <c r="AX69" s="1">
        <f>(Surrend_Sr!AX17+Desglose!AW69-Surrend_Sr!AW17)*(1+Assumptions!$B$17)</f>
        <v>173749591.84414688</v>
      </c>
      <c r="AY69" s="1">
        <f>(Surrend_Sr!AY17+Desglose!AX69-Surrend_Sr!AX17)*(1+Assumptions!$B$17)</f>
        <v>179853456.07898486</v>
      </c>
      <c r="AZ69" s="1">
        <f t="shared" si="96"/>
        <v>54709869.931721114</v>
      </c>
      <c r="BA69" s="1">
        <f t="shared" si="97"/>
        <v>106240612.92895128</v>
      </c>
      <c r="BB69" s="1">
        <f t="shared" si="98"/>
        <v>179853456.07898486</v>
      </c>
    </row>
    <row r="70" spans="1:54" x14ac:dyDescent="0.25">
      <c r="A70" s="5" t="s">
        <v>23</v>
      </c>
      <c r="C70" s="1">
        <f>Surrend_Sr!C18*(1+Assumptions!$B$17)</f>
        <v>551720.29498102679</v>
      </c>
      <c r="D70" s="1">
        <f>(Surrend_Sr!D18+Desglose!C70-Surrend_Sr!C18)*(1+Assumptions!$B$17)</f>
        <v>1095315.8133307209</v>
      </c>
      <c r="E70" s="1">
        <f>(Surrend_Sr!E18+Desglose!D70-Surrend_Sr!D18)*(1+Assumptions!$B$17)</f>
        <v>2103841.8240039139</v>
      </c>
      <c r="F70" s="1">
        <f>(Surrend_Sr!F18+Desglose!E70-Surrend_Sr!E18)*(1+Assumptions!$B$17)</f>
        <v>3649300.8572096787</v>
      </c>
      <c r="G70" s="1">
        <f>(Surrend_Sr!G18+Desglose!F70-Surrend_Sr!F18)*(1+Assumptions!$B$17)</f>
        <v>5487393.7722778078</v>
      </c>
      <c r="H70" s="1">
        <f>(Surrend_Sr!H18+Desglose!G70-Surrend_Sr!G18)*(1+Assumptions!$B$17)</f>
        <v>7298633.4962792294</v>
      </c>
      <c r="I70" s="1">
        <f>(Surrend_Sr!I18+Desglose!H70-Surrend_Sr!H18)*(1+Assumptions!$B$17)</f>
        <v>9083523.7901754603</v>
      </c>
      <c r="J70" s="1">
        <f>(Surrend_Sr!J18+Desglose!I70-Surrend_Sr!I18)*(1+Assumptions!$B$17)</f>
        <v>10842559.41402653</v>
      </c>
      <c r="K70" s="1">
        <f>(Surrend_Sr!K18+Desglose!J70-Surrend_Sr!J18)*(1+Assumptions!$B$17)</f>
        <v>12576226.289225889</v>
      </c>
      <c r="L70" s="1">
        <f>(Surrend_Sr!L18+Desglose!K70-Surrend_Sr!K18)*(1+Assumptions!$B$17)</f>
        <v>14285001.657815779</v>
      </c>
      <c r="M70" s="1">
        <f>(Surrend_Sr!M18+Desglose!L70-Surrend_Sr!L18)*(1+Assumptions!$B$17)</f>
        <v>15969354.238935681</v>
      </c>
      <c r="N70" s="1">
        <f>(Surrend_Sr!N18+Desglose!M70-Surrend_Sr!M18)*(1+Assumptions!$B$17)</f>
        <v>17629744.382455371</v>
      </c>
      <c r="O70" s="1">
        <f t="shared" si="95"/>
        <v>17629744.382455371</v>
      </c>
      <c r="P70" s="1">
        <f>Surrend_Sr!P18*(1+Assumptions!$B$17)</f>
        <v>18937375.646398518</v>
      </c>
      <c r="Q70" s="1">
        <f>(Surrend_Sr!Q18+Desglose!P70-Surrend_Sr!P18)*(1+Assumptions!$B$17)</f>
        <v>20550111.364722356</v>
      </c>
      <c r="R70" s="1">
        <f>(Surrend_Sr!R18+Desglose!Q70-Surrend_Sr!Q18)*(1+Assumptions!$B$17)</f>
        <v>22140213.445916045</v>
      </c>
      <c r="S70" s="1">
        <f>(Surrend_Sr!S18+Desglose!R70-Surrend_Sr!R18)*(1+Assumptions!$B$17)</f>
        <v>23708110.232997067</v>
      </c>
      <c r="T70" s="1">
        <f>(Surrend_Sr!T18+Desglose!S70-Surrend_Sr!S18)*(1+Assumptions!$B$17)</f>
        <v>25254222.427352674</v>
      </c>
      <c r="U70" s="1">
        <f>(Surrend_Sr!U18+Desglose!T70-Surrend_Sr!T18)*(1+Assumptions!$B$17)</f>
        <v>26778963.226513639</v>
      </c>
      <c r="V70" s="1">
        <f>(Surrend_Sr!V18+Desglose!U70-Surrend_Sr!U18)*(1+Assumptions!$B$17)</f>
        <v>28282738.459448777</v>
      </c>
      <c r="W70" s="1">
        <f>(Surrend_Sr!W18+Desglose!V70-Surrend_Sr!V18)*(1+Assumptions!$B$17)</f>
        <v>29765946.719424967</v>
      </c>
      <c r="X70" s="1">
        <f>(Surrend_Sr!X18+Desglose!W70-Surrend_Sr!W18)*(1+Assumptions!$B$17)</f>
        <v>31228979.494476344</v>
      </c>
      <c r="Y70" s="1">
        <f>(Surrend_Sr!Y18+Desglose!X70-Surrend_Sr!X18)*(1+Assumptions!$B$17)</f>
        <v>32672221.295525894</v>
      </c>
      <c r="Z70" s="1">
        <f>(Surrend_Sr!Z18+Desglose!Y70-Surrend_Sr!Y18)*(1+Assumptions!$B$17)</f>
        <v>34096049.782201499</v>
      </c>
      <c r="AA70" s="1">
        <f>(Surrend_Sr!AA18+Desglose!Z70-Surrend_Sr!Z18)*(1+Assumptions!$B$17)</f>
        <v>35500835.886388101</v>
      </c>
      <c r="AB70" s="1">
        <f>Surrend_Sr!AB18*(1+Assumptions!$B$17)</f>
        <v>35810159.298923574</v>
      </c>
      <c r="AC70" s="1">
        <f>(Surrend_Sr!AC18+Desglose!AB70-Surrend_Sr!AB18)*(1+Assumptions!$B$17)</f>
        <v>39066034.454516612</v>
      </c>
      <c r="AD70" s="1">
        <f>(Surrend_Sr!AD18+Desglose!AC70-Surrend_Sr!AC18)*(1+Assumptions!$B$17)</f>
        <v>42276072.94190757</v>
      </c>
      <c r="AE70" s="1">
        <f>(Surrend_Sr!AE18+Desglose!AD70-Surrend_Sr!AD18)*(1+Assumptions!$B$17)</f>
        <v>45441141.623784341</v>
      </c>
      <c r="AF70" s="1">
        <f>(Surrend_Sr!AF18+Desglose!AE70-Surrend_Sr!AE18)*(1+Assumptions!$B$17)</f>
        <v>48562091.896157429</v>
      </c>
      <c r="AG70" s="1">
        <f>(Surrend_Sr!AG18+Desglose!AF70-Surrend_Sr!AF18)*(1+Assumptions!$B$17)</f>
        <v>51639759.967208222</v>
      </c>
      <c r="AH70" s="1">
        <f>(Surrend_Sr!AH18+Desglose!AG70-Surrend_Sr!AG18)*(1+Assumptions!$B$17)</f>
        <v>54674967.131119356</v>
      </c>
      <c r="AI70" s="1">
        <f>(Surrend_Sr!AI18+Desglose!AH70-Surrend_Sr!AH18)*(1+Assumptions!$B$17)</f>
        <v>57668520.036977656</v>
      </c>
      <c r="AJ70" s="1">
        <f>(Surrend_Sr!AJ18+Desglose!AI70-Surrend_Sr!AI18)*(1+Assumptions!$B$17)</f>
        <v>60621210.952838302</v>
      </c>
      <c r="AK70" s="1">
        <f>(Surrend_Sr!AK18+Desglose!AJ70-Surrend_Sr!AJ18)*(1+Assumptions!$B$17)</f>
        <v>63533818.025037304</v>
      </c>
      <c r="AL70" s="1">
        <f>(Surrend_Sr!AL18+Desglose!AK70-Surrend_Sr!AK18)*(1+Assumptions!$B$17)</f>
        <v>66407105.532837853</v>
      </c>
      <c r="AM70" s="1">
        <f>(Surrend_Sr!AM18+Desglose!AL70-Surrend_Sr!AL18)*(1+Assumptions!$B$17)</f>
        <v>69241824.138494477</v>
      </c>
      <c r="AN70" s="1">
        <f>Surrend_Sr!AN18*(1+Assumptions!$B$17)</f>
        <v>69960073.936769068</v>
      </c>
      <c r="AO70" s="1">
        <f>(Surrend_Sr!AO18+Desglose!AN70-Surrend_Sr!AN18)*(1+Assumptions!$B$17)</f>
        <v>74604661.002924457</v>
      </c>
      <c r="AP70" s="1">
        <f>(Surrend_Sr!AP18+Desglose!AO70-Surrend_Sr!AO18)*(1+Assumptions!$B$17)</f>
        <v>79184973.230729222</v>
      </c>
      <c r="AQ70" s="1">
        <f>(Surrend_Sr!AQ18+Desglose!AP70-Surrend_Sr!AP18)*(1+Assumptions!$B$17)</f>
        <v>83702230.841228485</v>
      </c>
      <c r="AR70" s="1">
        <f>(Surrend_Sr!AR18+Desglose!AQ70-Surrend_Sr!AQ18)*(1+Assumptions!$B$17)</f>
        <v>88157632.298630998</v>
      </c>
      <c r="AS70" s="1">
        <f>(Surrend_Sr!AS18+Desglose!AR70-Surrend_Sr!AR18)*(1+Assumptions!$B$17)</f>
        <v>92552354.702610388</v>
      </c>
      <c r="AT70" s="1">
        <f>(Surrend_Sr!AT18+Desglose!AS70-Surrend_Sr!AS18)*(1+Assumptions!$B$17)</f>
        <v>96887554.173547089</v>
      </c>
      <c r="AU70" s="1">
        <f>(Surrend_Sr!AU18+Desglose!AT70-Surrend_Sr!AT18)*(1+Assumptions!$B$17)</f>
        <v>101164366.23083816</v>
      </c>
      <c r="AV70" s="1">
        <f>(Surrend_Sr!AV18+Desglose!AU70-Surrend_Sr!AU18)*(1+Assumptions!$B$17)</f>
        <v>105383906.16439989</v>
      </c>
      <c r="AW70" s="1">
        <f>(Surrend_Sr!AW18+Desglose!AV70-Surrend_Sr!AV18)*(1+Assumptions!$B$17)</f>
        <v>109547269.39948548</v>
      </c>
      <c r="AX70" s="1">
        <f>(Surrend_Sr!AX18+Desglose!AW70-Surrend_Sr!AW18)*(1+Assumptions!$B$17)</f>
        <v>113655531.85493821</v>
      </c>
      <c r="AY70" s="1">
        <f>(Surrend_Sr!AY18+Desglose!AX70-Surrend_Sr!AX18)*(1+Assumptions!$B$17)</f>
        <v>117709750.29499847</v>
      </c>
      <c r="AZ70" s="1">
        <f t="shared" si="96"/>
        <v>35500835.886388101</v>
      </c>
      <c r="BA70" s="1">
        <f t="shared" si="97"/>
        <v>69241824.138494477</v>
      </c>
      <c r="BB70" s="1">
        <f t="shared" si="98"/>
        <v>117709750.29499847</v>
      </c>
    </row>
    <row r="71" spans="1:54" x14ac:dyDescent="0.25">
      <c r="A71" s="5" t="s">
        <v>24</v>
      </c>
      <c r="C71" s="1">
        <f>Surrend_Sr!C19*(1+Assumptions!$B$17)</f>
        <v>517237.77654471266</v>
      </c>
      <c r="D71" s="1">
        <f>(Surrend_Sr!D19+Desglose!C71-Surrend_Sr!C19)*(1+Assumptions!$B$17)</f>
        <v>1026858.5749975509</v>
      </c>
      <c r="E71" s="1">
        <f>(Surrend_Sr!E19+Desglose!D71-Surrend_Sr!D19)*(1+Assumptions!$B$17)</f>
        <v>1972351.7100036696</v>
      </c>
      <c r="F71" s="1">
        <f>(Surrend_Sr!F19+Desglose!E71-Surrend_Sr!E19)*(1+Assumptions!$B$17)</f>
        <v>3421219.5536340745</v>
      </c>
      <c r="G71" s="1">
        <f>(Surrend_Sr!G19+Desglose!F71-Surrend_Sr!F19)*(1+Assumptions!$B$17)</f>
        <v>5144431.6615104461</v>
      </c>
      <c r="H71" s="1">
        <f>(Surrend_Sr!H19+Desglose!G71-Surrend_Sr!G19)*(1+Assumptions!$B$17)</f>
        <v>6842468.9027617779</v>
      </c>
      <c r="I71" s="1">
        <f>(Surrend_Sr!I19+Desglose!H71-Surrend_Sr!H19)*(1+Assumptions!$B$17)</f>
        <v>8515803.5532894917</v>
      </c>
      <c r="J71" s="1">
        <f>(Surrend_Sr!J19+Desglose!I71-Surrend_Sr!I19)*(1+Assumptions!$B$17)</f>
        <v>10164899.450649871</v>
      </c>
      <c r="K71" s="1">
        <f>(Surrend_Sr!K19+Desglose!J71-Surrend_Sr!J19)*(1+Assumptions!$B$17)</f>
        <v>11790212.14614927</v>
      </c>
      <c r="L71" s="1">
        <f>(Surrend_Sr!L19+Desglose!K71-Surrend_Sr!K19)*(1+Assumptions!$B$17)</f>
        <v>13392189.054202292</v>
      </c>
      <c r="M71" s="1">
        <f>(Surrend_Sr!M19+Desglose!L71-Surrend_Sr!L19)*(1+Assumptions!$B$17)</f>
        <v>14971269.599002201</v>
      </c>
      <c r="N71" s="1">
        <f>(Surrend_Sr!N19+Desglose!M71-Surrend_Sr!M19)*(1+Assumptions!$B$17)</f>
        <v>16527885.358551916</v>
      </c>
      <c r="O71" s="1">
        <f t="shared" si="95"/>
        <v>16527885.358551916</v>
      </c>
      <c r="P71" s="1">
        <f>Surrend_Sr!P19*(1+Assumptions!$B$17)</f>
        <v>17753789.668498613</v>
      </c>
      <c r="Q71" s="1">
        <f>(Surrend_Sr!Q19+Desglose!P71-Surrend_Sr!P19)*(1+Assumptions!$B$17)</f>
        <v>19265729.404427212</v>
      </c>
      <c r="R71" s="1">
        <f>(Surrend_Sr!R19+Desglose!Q71-Surrend_Sr!Q19)*(1+Assumptions!$B$17)</f>
        <v>20756450.105546292</v>
      </c>
      <c r="S71" s="1">
        <f>(Surrend_Sr!S19+Desglose!R71-Surrend_Sr!R19)*(1+Assumptions!$B$17)</f>
        <v>22226353.343434751</v>
      </c>
      <c r="T71" s="1">
        <f>(Surrend_Sr!T19+Desglose!S71-Surrend_Sr!S19)*(1+Assumptions!$B$17)</f>
        <v>23675833.525643136</v>
      </c>
      <c r="U71" s="1">
        <f>(Surrend_Sr!U19+Desglose!T71-Surrend_Sr!T19)*(1+Assumptions!$B$17)</f>
        <v>25105278.024856534</v>
      </c>
      <c r="V71" s="1">
        <f>(Surrend_Sr!V19+Desglose!U71-Surrend_Sr!U19)*(1+Assumptions!$B$17)</f>
        <v>26515067.305733226</v>
      </c>
      <c r="W71" s="1">
        <f>(Surrend_Sr!W19+Desglose!V71-Surrend_Sr!V19)*(1+Assumptions!$B$17)</f>
        <v>27905575.049460903</v>
      </c>
      <c r="X71" s="1">
        <f>(Surrend_Sr!X19+Desglose!W71-Surrend_Sr!W19)*(1+Assumptions!$B$17)</f>
        <v>29277168.276071575</v>
      </c>
      <c r="Y71" s="1">
        <f>(Surrend_Sr!Y19+Desglose!X71-Surrend_Sr!X19)*(1+Assumptions!$B$17)</f>
        <v>30630207.464555521</v>
      </c>
      <c r="Z71" s="1">
        <f>(Surrend_Sr!Z19+Desglose!Y71-Surrend_Sr!Y19)*(1+Assumptions!$B$17)</f>
        <v>31965046.670813892</v>
      </c>
      <c r="AA71" s="1">
        <f>(Surrend_Sr!AA19+Desglose!Z71-Surrend_Sr!Z19)*(1+Assumptions!$B$17)</f>
        <v>33282033.643488832</v>
      </c>
      <c r="AB71" s="1">
        <f>Surrend_Sr!AB19*(1+Assumptions!$B$17)</f>
        <v>33572024.342740849</v>
      </c>
      <c r="AC71" s="1">
        <f>(Surrend_Sr!AC19+Desglose!AB71-Surrend_Sr!AB19)*(1+Assumptions!$B$17)</f>
        <v>36624407.301109329</v>
      </c>
      <c r="AD71" s="1">
        <f>(Surrend_Sr!AD19+Desglose!AC71-Surrend_Sr!AC19)*(1+Assumptions!$B$17)</f>
        <v>39633818.383038357</v>
      </c>
      <c r="AE71" s="1">
        <f>(Surrend_Sr!AE19+Desglose!AD71-Surrend_Sr!AD19)*(1+Assumptions!$B$17)</f>
        <v>42601070.272297837</v>
      </c>
      <c r="AF71" s="1">
        <f>(Surrend_Sr!AF19+Desglose!AE71-Surrend_Sr!AE19)*(1+Assumptions!$B$17)</f>
        <v>45526961.152647607</v>
      </c>
      <c r="AG71" s="1">
        <f>(Surrend_Sr!AG19+Desglose!AF71-Surrend_Sr!AF19)*(1+Assumptions!$B$17)</f>
        <v>48412274.96925772</v>
      </c>
      <c r="AH71" s="1">
        <f>(Surrend_Sr!AH19+Desglose!AG71-Surrend_Sr!AG19)*(1+Assumptions!$B$17)</f>
        <v>51257781.68542441</v>
      </c>
      <c r="AI71" s="1">
        <f>(Surrend_Sr!AI19+Desglose!AH71-Surrend_Sr!AH19)*(1+Assumptions!$B$17)</f>
        <v>54064237.534666561</v>
      </c>
      <c r="AJ71" s="1">
        <f>(Surrend_Sr!AJ19+Desglose!AI71-Surrend_Sr!AI19)*(1+Assumptions!$B$17)</f>
        <v>56832385.268285923</v>
      </c>
      <c r="AK71" s="1">
        <f>(Surrend_Sr!AK19+Desglose!AJ71-Surrend_Sr!AJ19)*(1+Assumptions!$B$17)</f>
        <v>59562954.398472488</v>
      </c>
      <c r="AL71" s="1">
        <f>(Surrend_Sr!AL19+Desglose!AK71-Surrend_Sr!AK19)*(1+Assumptions!$B$17)</f>
        <v>62256661.437035501</v>
      </c>
      <c r="AM71" s="1">
        <f>(Surrend_Sr!AM19+Desglose!AL71-Surrend_Sr!AL19)*(1+Assumptions!$B$17)</f>
        <v>64914210.129838586</v>
      </c>
      <c r="AN71" s="1">
        <f>Surrend_Sr!AN19*(1+Assumptions!$B$17)</f>
        <v>65587569.315721013</v>
      </c>
      <c r="AO71" s="1">
        <f>(Surrend_Sr!AO19+Desglose!AN71-Surrend_Sr!AN19)*(1+Assumptions!$B$17)</f>
        <v>69941869.690241665</v>
      </c>
      <c r="AP71" s="1">
        <f>(Surrend_Sr!AP19+Desglose!AO71-Surrend_Sr!AO19)*(1+Assumptions!$B$17)</f>
        <v>74235912.403808653</v>
      </c>
      <c r="AQ71" s="1">
        <f>(Surrend_Sr!AQ19+Desglose!AP71-Surrend_Sr!AP19)*(1+Assumptions!$B$17)</f>
        <v>78470841.41365172</v>
      </c>
      <c r="AR71" s="1">
        <f>(Surrend_Sr!AR19+Desglose!AQ71-Surrend_Sr!AQ19)*(1+Assumptions!$B$17)</f>
        <v>82647780.279966593</v>
      </c>
      <c r="AS71" s="1">
        <f>(Surrend_Sr!AS19+Desglose!AR71-Surrend_Sr!AR19)*(1+Assumptions!$B$17)</f>
        <v>86767832.533697292</v>
      </c>
      <c r="AT71" s="1">
        <f>(Surrend_Sr!AT19+Desglose!AS71-Surrend_Sr!AS19)*(1+Assumptions!$B$17)</f>
        <v>90832082.037700459</v>
      </c>
      <c r="AU71" s="1">
        <f>(Surrend_Sr!AU19+Desglose!AT71-Surrend_Sr!AT19)*(1+Assumptions!$B$17)</f>
        <v>94841593.341410831</v>
      </c>
      <c r="AV71" s="1">
        <f>(Surrend_Sr!AV19+Desglose!AU71-Surrend_Sr!AU19)*(1+Assumptions!$B$17)</f>
        <v>98797412.029124975</v>
      </c>
      <c r="AW71" s="1">
        <f>(Surrend_Sr!AW19+Desglose!AV71-Surrend_Sr!AV19)*(1+Assumptions!$B$17)</f>
        <v>102700565.06201769</v>
      </c>
      <c r="AX71" s="1">
        <f>(Surrend_Sr!AX19+Desglose!AW71-Surrend_Sr!AW19)*(1+Assumptions!$B$17)</f>
        <v>106552061.11400461</v>
      </c>
      <c r="AY71" s="1">
        <f>(Surrend_Sr!AY19+Desglose!AX71-Surrend_Sr!AX19)*(1+Assumptions!$B$17)</f>
        <v>110352890.90156113</v>
      </c>
      <c r="AZ71" s="1">
        <f t="shared" si="96"/>
        <v>33282033.643488832</v>
      </c>
      <c r="BA71" s="1">
        <f t="shared" si="97"/>
        <v>64914210.129838586</v>
      </c>
      <c r="BB71" s="1">
        <f t="shared" si="98"/>
        <v>110352890.90156113</v>
      </c>
    </row>
    <row r="72" spans="1:54" x14ac:dyDescent="0.25">
      <c r="A72" s="5" t="s">
        <v>25</v>
      </c>
      <c r="C72" s="1">
        <f>Surrend_Sr!C20*(1+Assumptions!$B$17)</f>
        <v>0</v>
      </c>
      <c r="D72" s="1">
        <f>(Surrend_Sr!D20+Desglose!C72-Surrend_Sr!C20)*(1+Assumptions!$B$17)</f>
        <v>0</v>
      </c>
      <c r="E72" s="1">
        <f>(Surrend_Sr!E20+Desglose!D72-Surrend_Sr!D20)*(1+Assumptions!$B$17)</f>
        <v>0</v>
      </c>
      <c r="F72" s="1">
        <f>(Surrend_Sr!F20+Desglose!E72-Surrend_Sr!E20)*(1+Assumptions!$B$17)</f>
        <v>0</v>
      </c>
      <c r="G72" s="1">
        <f>(Surrend_Sr!G20+Desglose!F72-Surrend_Sr!F20)*(1+Assumptions!$B$17)</f>
        <v>0</v>
      </c>
      <c r="H72" s="1">
        <f>(Surrend_Sr!H20+Desglose!G72-Surrend_Sr!G20)*(1+Assumptions!$B$17)</f>
        <v>0</v>
      </c>
      <c r="I72" s="1">
        <f>(Surrend_Sr!I20+Desglose!H72-Surrend_Sr!H20)*(1+Assumptions!$B$17)</f>
        <v>0</v>
      </c>
      <c r="J72" s="1">
        <f>(Surrend_Sr!J20+Desglose!I72-Surrend_Sr!I20)*(1+Assumptions!$B$17)</f>
        <v>0</v>
      </c>
      <c r="K72" s="1">
        <f>(Surrend_Sr!K20+Desglose!J72-Surrend_Sr!J20)*(1+Assumptions!$B$17)</f>
        <v>0</v>
      </c>
      <c r="L72" s="1">
        <f>(Surrend_Sr!L20+Desglose!K72-Surrend_Sr!K20)*(1+Assumptions!$B$17)</f>
        <v>0</v>
      </c>
      <c r="M72" s="1">
        <f>(Surrend_Sr!M20+Desglose!L72-Surrend_Sr!L20)*(1+Assumptions!$B$17)</f>
        <v>0</v>
      </c>
      <c r="N72" s="1">
        <f>(Surrend_Sr!N20+Desglose!M72-Surrend_Sr!M20)*(1+Assumptions!$B$17)</f>
        <v>0</v>
      </c>
      <c r="O72" s="1">
        <f t="shared" si="95"/>
        <v>0</v>
      </c>
      <c r="P72" s="1">
        <f>Surrend_Sr!P20*(1+Assumptions!$B$17)</f>
        <v>0</v>
      </c>
      <c r="Q72" s="1">
        <f>(Surrend_Sr!Q20+Desglose!P72-Surrend_Sr!P20)*(1+Assumptions!$B$17)</f>
        <v>0</v>
      </c>
      <c r="R72" s="1">
        <f>(Surrend_Sr!R20+Desglose!Q72-Surrend_Sr!Q20)*(1+Assumptions!$B$17)</f>
        <v>0</v>
      </c>
      <c r="S72" s="1">
        <f>(Surrend_Sr!S20+Desglose!R72-Surrend_Sr!R20)*(1+Assumptions!$B$17)</f>
        <v>0</v>
      </c>
      <c r="T72" s="1">
        <f>(Surrend_Sr!T20+Desglose!S72-Surrend_Sr!S20)*(1+Assumptions!$B$17)</f>
        <v>0</v>
      </c>
      <c r="U72" s="1">
        <f>(Surrend_Sr!U20+Desglose!T72-Surrend_Sr!T20)*(1+Assumptions!$B$17)</f>
        <v>0</v>
      </c>
      <c r="V72" s="1">
        <f>(Surrend_Sr!V20+Desglose!U72-Surrend_Sr!U20)*(1+Assumptions!$B$17)</f>
        <v>0</v>
      </c>
      <c r="W72" s="1">
        <f>(Surrend_Sr!W20+Desglose!V72-Surrend_Sr!V20)*(1+Assumptions!$B$17)</f>
        <v>0</v>
      </c>
      <c r="X72" s="1">
        <f>(Surrend_Sr!X20+Desglose!W72-Surrend_Sr!W20)*(1+Assumptions!$B$17)</f>
        <v>0</v>
      </c>
      <c r="Y72" s="1">
        <f>(Surrend_Sr!Y20+Desglose!X72-Surrend_Sr!X20)*(1+Assumptions!$B$17)</f>
        <v>0</v>
      </c>
      <c r="Z72" s="1">
        <f>(Surrend_Sr!Z20+Desglose!Y72-Surrend_Sr!Y20)*(1+Assumptions!$B$17)</f>
        <v>0</v>
      </c>
      <c r="AA72" s="1">
        <f>(Surrend_Sr!AA20+Desglose!Z72-Surrend_Sr!Z20)*(1+Assumptions!$B$17)</f>
        <v>0</v>
      </c>
      <c r="AB72" s="1">
        <f>Surrend_Sr!AB20*(1+Assumptions!$B$17)</f>
        <v>0</v>
      </c>
      <c r="AC72" s="1">
        <f>(Surrend_Sr!AC20+Desglose!AB72-Surrend_Sr!AB20)*(1+Assumptions!$B$17)</f>
        <v>0</v>
      </c>
      <c r="AD72" s="1">
        <f>(Surrend_Sr!AD20+Desglose!AC72-Surrend_Sr!AC20)*(1+Assumptions!$B$17)</f>
        <v>0</v>
      </c>
      <c r="AE72" s="1">
        <f>(Surrend_Sr!AE20+Desglose!AD72-Surrend_Sr!AD20)*(1+Assumptions!$B$17)</f>
        <v>0</v>
      </c>
      <c r="AF72" s="1">
        <f>(Surrend_Sr!AF20+Desglose!AE72-Surrend_Sr!AE20)*(1+Assumptions!$B$17)</f>
        <v>0</v>
      </c>
      <c r="AG72" s="1">
        <f>(Surrend_Sr!AG20+Desglose!AF72-Surrend_Sr!AF20)*(1+Assumptions!$B$17)</f>
        <v>0</v>
      </c>
      <c r="AH72" s="1">
        <f>(Surrend_Sr!AH20+Desglose!AG72-Surrend_Sr!AG20)*(1+Assumptions!$B$17)</f>
        <v>0</v>
      </c>
      <c r="AI72" s="1">
        <f>(Surrend_Sr!AI20+Desglose!AH72-Surrend_Sr!AH20)*(1+Assumptions!$B$17)</f>
        <v>0</v>
      </c>
      <c r="AJ72" s="1">
        <f>(Surrend_Sr!AJ20+Desglose!AI72-Surrend_Sr!AI20)*(1+Assumptions!$B$17)</f>
        <v>0</v>
      </c>
      <c r="AK72" s="1">
        <f>(Surrend_Sr!AK20+Desglose!AJ72-Surrend_Sr!AJ20)*(1+Assumptions!$B$17)</f>
        <v>0</v>
      </c>
      <c r="AL72" s="1">
        <f>(Surrend_Sr!AL20+Desglose!AK72-Surrend_Sr!AK20)*(1+Assumptions!$B$17)</f>
        <v>0</v>
      </c>
      <c r="AM72" s="1">
        <f>(Surrend_Sr!AM20+Desglose!AL72-Surrend_Sr!AL20)*(1+Assumptions!$B$17)</f>
        <v>0</v>
      </c>
      <c r="AN72" s="1">
        <f>Surrend_Sr!AN20*(1+Assumptions!$B$17)</f>
        <v>0</v>
      </c>
      <c r="AO72" s="1">
        <f>(Surrend_Sr!AO20+Desglose!AN72-Surrend_Sr!AN20)*(1+Assumptions!$B$17)</f>
        <v>0</v>
      </c>
      <c r="AP72" s="1">
        <f>(Surrend_Sr!AP20+Desglose!AO72-Surrend_Sr!AO20)*(1+Assumptions!$B$17)</f>
        <v>0</v>
      </c>
      <c r="AQ72" s="1">
        <f>(Surrend_Sr!AQ20+Desglose!AP72-Surrend_Sr!AP20)*(1+Assumptions!$B$17)</f>
        <v>0</v>
      </c>
      <c r="AR72" s="1">
        <f>(Surrend_Sr!AR20+Desglose!AQ72-Surrend_Sr!AQ20)*(1+Assumptions!$B$17)</f>
        <v>0</v>
      </c>
      <c r="AS72" s="1">
        <f>(Surrend_Sr!AS20+Desglose!AR72-Surrend_Sr!AR20)*(1+Assumptions!$B$17)</f>
        <v>0</v>
      </c>
      <c r="AT72" s="1">
        <f>(Surrend_Sr!AT20+Desglose!AS72-Surrend_Sr!AS20)*(1+Assumptions!$B$17)</f>
        <v>0</v>
      </c>
      <c r="AU72" s="1">
        <f>(Surrend_Sr!AU20+Desglose!AT72-Surrend_Sr!AT20)*(1+Assumptions!$B$17)</f>
        <v>0</v>
      </c>
      <c r="AV72" s="1">
        <f>(Surrend_Sr!AV20+Desglose!AU72-Surrend_Sr!AU20)*(1+Assumptions!$B$17)</f>
        <v>0</v>
      </c>
      <c r="AW72" s="1">
        <f>(Surrend_Sr!AW20+Desglose!AV72-Surrend_Sr!AV20)*(1+Assumptions!$B$17)</f>
        <v>0</v>
      </c>
      <c r="AX72" s="1">
        <f>(Surrend_Sr!AX20+Desglose!AW72-Surrend_Sr!AW20)*(1+Assumptions!$B$17)</f>
        <v>0</v>
      </c>
      <c r="AY72" s="1">
        <f>(Surrend_Sr!AY20+Desglose!AX72-Surrend_Sr!AX20)*(1+Assumptions!$B$17)</f>
        <v>0</v>
      </c>
      <c r="AZ72" s="1">
        <f t="shared" si="96"/>
        <v>0</v>
      </c>
      <c r="BA72" s="1">
        <f t="shared" si="97"/>
        <v>0</v>
      </c>
      <c r="BB72" s="1">
        <f t="shared" si="98"/>
        <v>0</v>
      </c>
    </row>
    <row r="74" spans="1:54" x14ac:dyDescent="0.25">
      <c r="A74" s="19" t="s">
        <v>37</v>
      </c>
      <c r="B74" s="6"/>
      <c r="C74" s="4">
        <f>SUM(C75:C82)</f>
        <v>61246.413200000003</v>
      </c>
      <c r="D74" s="4">
        <f t="shared" ref="D74:N74" si="99">SUM(D75:D82)</f>
        <v>61246.413200000003</v>
      </c>
      <c r="E74" s="4">
        <f t="shared" si="99"/>
        <v>113743.3388</v>
      </c>
      <c r="F74" s="4">
        <f t="shared" si="99"/>
        <v>174989.75200000001</v>
      </c>
      <c r="G74" s="4">
        <f t="shared" si="99"/>
        <v>209987.70240000001</v>
      </c>
      <c r="H74" s="4">
        <f t="shared" si="99"/>
        <v>209987.70240000001</v>
      </c>
      <c r="I74" s="4">
        <f t="shared" si="99"/>
        <v>209987.70240000001</v>
      </c>
      <c r="J74" s="4">
        <f t="shared" si="99"/>
        <v>209987.70240000001</v>
      </c>
      <c r="K74" s="4">
        <f t="shared" si="99"/>
        <v>209987.70240000001</v>
      </c>
      <c r="L74" s="4">
        <f t="shared" si="99"/>
        <v>209987.70240000001</v>
      </c>
      <c r="M74" s="4">
        <f t="shared" si="99"/>
        <v>209987.70240000001</v>
      </c>
      <c r="N74" s="4">
        <f t="shared" si="99"/>
        <v>209987.70240000001</v>
      </c>
      <c r="O74" s="3">
        <f>SUM(C74:N74)</f>
        <v>2091127.5364000006</v>
      </c>
      <c r="P74" s="4">
        <f>SUM(P75:P82)</f>
        <v>209987.70240000001</v>
      </c>
      <c r="Q74" s="4">
        <f t="shared" ref="Q74:AA74" si="100">SUM(Q75:Q82)</f>
        <v>209987.70240000001</v>
      </c>
      <c r="R74" s="4">
        <f t="shared" si="100"/>
        <v>209987.70240000001</v>
      </c>
      <c r="S74" s="4">
        <f t="shared" si="100"/>
        <v>209987.70240000001</v>
      </c>
      <c r="T74" s="4">
        <f t="shared" si="100"/>
        <v>209987.70240000001</v>
      </c>
      <c r="U74" s="4">
        <f t="shared" si="100"/>
        <v>209987.70240000001</v>
      </c>
      <c r="V74" s="4">
        <f t="shared" si="100"/>
        <v>209987.70240000001</v>
      </c>
      <c r="W74" s="4">
        <f t="shared" si="100"/>
        <v>209987.70240000001</v>
      </c>
      <c r="X74" s="4">
        <f t="shared" si="100"/>
        <v>209987.70240000001</v>
      </c>
      <c r="Y74" s="4">
        <f t="shared" si="100"/>
        <v>209987.70240000001</v>
      </c>
      <c r="Z74" s="4">
        <f t="shared" si="100"/>
        <v>209987.70240000001</v>
      </c>
      <c r="AA74" s="4">
        <f t="shared" si="100"/>
        <v>209987.70240000001</v>
      </c>
      <c r="AB74" s="4">
        <f>SUM(AB75:AB82)</f>
        <v>209987.70240000001</v>
      </c>
      <c r="AC74" s="4">
        <f t="shared" ref="AC74:AM74" si="101">SUM(AC75:AC82)</f>
        <v>419975.40480000002</v>
      </c>
      <c r="AD74" s="4">
        <f t="shared" si="101"/>
        <v>419975.40480000002</v>
      </c>
      <c r="AE74" s="4">
        <f t="shared" si="101"/>
        <v>419975.40480000002</v>
      </c>
      <c r="AF74" s="4">
        <f t="shared" si="101"/>
        <v>419975.40480000002</v>
      </c>
      <c r="AG74" s="4">
        <f t="shared" si="101"/>
        <v>419975.40480000002</v>
      </c>
      <c r="AH74" s="4">
        <f t="shared" si="101"/>
        <v>419975.40480000002</v>
      </c>
      <c r="AI74" s="4">
        <f t="shared" si="101"/>
        <v>419975.40480000002</v>
      </c>
      <c r="AJ74" s="4">
        <f t="shared" si="101"/>
        <v>419975.40480000002</v>
      </c>
      <c r="AK74" s="4">
        <f t="shared" si="101"/>
        <v>419975.40480000002</v>
      </c>
      <c r="AL74" s="4">
        <f t="shared" si="101"/>
        <v>419975.40480000002</v>
      </c>
      <c r="AM74" s="4">
        <f t="shared" si="101"/>
        <v>419975.40480000002</v>
      </c>
      <c r="AN74" s="4">
        <f>SUM(AN75:AN82)</f>
        <v>419975.40480000002</v>
      </c>
      <c r="AO74" s="4">
        <f t="shared" ref="AO74:AY74" si="102">SUM(AO75:AO82)</f>
        <v>629963.10720000009</v>
      </c>
      <c r="AP74" s="4">
        <f t="shared" si="102"/>
        <v>629963.10720000009</v>
      </c>
      <c r="AQ74" s="4">
        <f t="shared" si="102"/>
        <v>629963.10720000009</v>
      </c>
      <c r="AR74" s="4">
        <f t="shared" si="102"/>
        <v>629963.10720000009</v>
      </c>
      <c r="AS74" s="4">
        <f t="shared" si="102"/>
        <v>629963.10720000009</v>
      </c>
      <c r="AT74" s="4">
        <f t="shared" si="102"/>
        <v>629963.10720000009</v>
      </c>
      <c r="AU74" s="4">
        <f t="shared" si="102"/>
        <v>629963.10720000009</v>
      </c>
      <c r="AV74" s="4">
        <f t="shared" si="102"/>
        <v>629963.10720000009</v>
      </c>
      <c r="AW74" s="4">
        <f t="shared" si="102"/>
        <v>629963.10720000009</v>
      </c>
      <c r="AX74" s="4">
        <f t="shared" si="102"/>
        <v>629963.10720000009</v>
      </c>
      <c r="AY74" s="4">
        <f t="shared" si="102"/>
        <v>629963.10720000009</v>
      </c>
      <c r="AZ74" s="4">
        <f>SUM(P74:AA74)</f>
        <v>2519852.4287999999</v>
      </c>
      <c r="BA74" s="4">
        <f>SUM(AB74:AM74)</f>
        <v>4829717.1552000009</v>
      </c>
      <c r="BB74" s="4">
        <f>SUM(AN74:AY74)</f>
        <v>7349569.5840000026</v>
      </c>
    </row>
    <row r="75" spans="1:54" x14ac:dyDescent="0.25">
      <c r="A75" s="5" t="s">
        <v>79</v>
      </c>
      <c r="B75" s="8">
        <f>Assumptions!M2</f>
        <v>2.81E-2</v>
      </c>
      <c r="C75" s="2">
        <f>C35*Assumptions!$B$21*70%*$B75</f>
        <v>37077.163200000003</v>
      </c>
      <c r="D75" s="2">
        <f>D35*Assumptions!$B$21*70%*$B75</f>
        <v>37077.163200000003</v>
      </c>
      <c r="E75" s="2">
        <f>E35*Assumptions!$B$21*70%*$B75</f>
        <v>68857.588799999998</v>
      </c>
      <c r="F75" s="2">
        <f>F35*Assumptions!$B$21*70%*$B75</f>
        <v>105934.75200000001</v>
      </c>
      <c r="G75" s="2">
        <f>G35*Assumptions!$B$21*70%*$B75</f>
        <v>127121.70239999999</v>
      </c>
      <c r="H75" s="2">
        <f>H35*Assumptions!$B$21*70%*$B75</f>
        <v>127121.70239999999</v>
      </c>
      <c r="I75" s="2">
        <f>I35*Assumptions!$B$21*70%*$B75</f>
        <v>127121.70239999999</v>
      </c>
      <c r="J75" s="2">
        <f>J35*Assumptions!$B$21*70%*$B75</f>
        <v>127121.70239999999</v>
      </c>
      <c r="K75" s="2">
        <f>K35*Assumptions!$B$21*70%*$B75</f>
        <v>127121.70239999999</v>
      </c>
      <c r="L75" s="2">
        <f>L35*Assumptions!$B$21*70%*$B75</f>
        <v>127121.70239999999</v>
      </c>
      <c r="M75" s="2">
        <f>M35*Assumptions!$B$21*70%*$B75</f>
        <v>127121.70239999999</v>
      </c>
      <c r="N75" s="2">
        <f>N35*Assumptions!$B$21*70%*$B75</f>
        <v>127121.70239999999</v>
      </c>
      <c r="O75" s="2">
        <f>SUM(B75:N75)</f>
        <v>1265920.3144999999</v>
      </c>
      <c r="P75" s="2">
        <f>P35*Assumptions!$B$21*70%*$B75</f>
        <v>127121.70239999999</v>
      </c>
      <c r="Q75" s="2">
        <f>Q35*Assumptions!$B$21*70%*$B75</f>
        <v>127121.70239999999</v>
      </c>
      <c r="R75" s="2">
        <f>R35*Assumptions!$B$21*70%*$B75</f>
        <v>127121.70239999999</v>
      </c>
      <c r="S75" s="2">
        <f>S35*Assumptions!$B$21*70%*$B75</f>
        <v>127121.70239999999</v>
      </c>
      <c r="T75" s="2">
        <f>T35*Assumptions!$B$21*70%*$B75</f>
        <v>127121.70239999999</v>
      </c>
      <c r="U75" s="2">
        <f>U35*Assumptions!$B$21*70%*$B75</f>
        <v>127121.70239999999</v>
      </c>
      <c r="V75" s="2">
        <f>V35*Assumptions!$B$21*70%*$B75</f>
        <v>127121.70239999999</v>
      </c>
      <c r="W75" s="2">
        <f>W35*Assumptions!$B$21*70%*$B75</f>
        <v>127121.70239999999</v>
      </c>
      <c r="X75" s="2">
        <f>X35*Assumptions!$B$21*70%*$B75</f>
        <v>127121.70239999999</v>
      </c>
      <c r="Y75" s="2">
        <f>Y35*Assumptions!$B$21*70%*$B75</f>
        <v>127121.70239999999</v>
      </c>
      <c r="Z75" s="2">
        <f>Z35*Assumptions!$B$21*70%*$B75</f>
        <v>127121.70239999999</v>
      </c>
      <c r="AA75" s="2">
        <f>AA35*Assumptions!$B$21*70%*$B75</f>
        <v>127121.70239999999</v>
      </c>
      <c r="AB75" s="2">
        <f>AB35*Assumptions!$B$21*70%*$B75</f>
        <v>127121.70239999999</v>
      </c>
      <c r="AC75" s="2">
        <f>AC35*Assumptions!$B$21*70%*$B75</f>
        <v>254243.40479999999</v>
      </c>
      <c r="AD75" s="2">
        <f>AD35*Assumptions!$B$21*70%*$B75</f>
        <v>254243.40479999999</v>
      </c>
      <c r="AE75" s="2">
        <f>AE35*Assumptions!$B$21*70%*$B75</f>
        <v>254243.40479999999</v>
      </c>
      <c r="AF75" s="2">
        <f>AF35*Assumptions!$B$21*70%*$B75</f>
        <v>254243.40479999999</v>
      </c>
      <c r="AG75" s="2">
        <f>AG35*Assumptions!$B$21*70%*$B75</f>
        <v>254243.40479999999</v>
      </c>
      <c r="AH75" s="2">
        <f>AH35*Assumptions!$B$21*70%*$B75</f>
        <v>254243.40479999999</v>
      </c>
      <c r="AI75" s="2">
        <f>AI35*Assumptions!$B$21*70%*$B75</f>
        <v>254243.40479999999</v>
      </c>
      <c r="AJ75" s="2">
        <f>AJ35*Assumptions!$B$21*70%*$B75</f>
        <v>254243.40479999999</v>
      </c>
      <c r="AK75" s="2">
        <f>AK35*Assumptions!$B$21*70%*$B75</f>
        <v>254243.40479999999</v>
      </c>
      <c r="AL75" s="2">
        <f>AL35*Assumptions!$B$21*70%*$B75</f>
        <v>254243.40479999999</v>
      </c>
      <c r="AM75" s="2">
        <f>AM35*Assumptions!$B$21*70%*$B75</f>
        <v>254243.40479999999</v>
      </c>
      <c r="AN75" s="2">
        <f>AN35*Assumptions!$B$21*70%*$B75</f>
        <v>254243.40479999999</v>
      </c>
      <c r="AO75" s="2">
        <f>AO35*Assumptions!$B$21*70%*$B75</f>
        <v>381365.10720000003</v>
      </c>
      <c r="AP75" s="2">
        <f>AP35*Assumptions!$B$21*70%*$B75</f>
        <v>381365.10720000003</v>
      </c>
      <c r="AQ75" s="2">
        <f>AQ35*Assumptions!$B$21*70%*$B75</f>
        <v>381365.10720000003</v>
      </c>
      <c r="AR75" s="2">
        <f>AR35*Assumptions!$B$21*70%*$B75</f>
        <v>381365.10720000003</v>
      </c>
      <c r="AS75" s="2">
        <f>AS35*Assumptions!$B$21*70%*$B75</f>
        <v>381365.10720000003</v>
      </c>
      <c r="AT75" s="2">
        <f>AT35*Assumptions!$B$21*70%*$B75</f>
        <v>381365.10720000003</v>
      </c>
      <c r="AU75" s="2">
        <f>AU35*Assumptions!$B$21*70%*$B75</f>
        <v>381365.10720000003</v>
      </c>
      <c r="AV75" s="2">
        <f>AV35*Assumptions!$B$21*70%*$B75</f>
        <v>381365.10720000003</v>
      </c>
      <c r="AW75" s="2">
        <f>AW35*Assumptions!$B$21*70%*$B75</f>
        <v>381365.10720000003</v>
      </c>
      <c r="AX75" s="2">
        <f>AX35*Assumptions!$B$21*70%*$B75</f>
        <v>381365.10720000003</v>
      </c>
      <c r="AY75" s="2">
        <f>AY35*Assumptions!$B$21*70%*$B75</f>
        <v>381365.10720000003</v>
      </c>
      <c r="AZ75" s="2">
        <f t="shared" ref="AZ75:AZ82" si="103">SUM(P75:AA75)</f>
        <v>1525460.4288000001</v>
      </c>
      <c r="BA75" s="2">
        <f t="shared" ref="BA75:BA82" si="104">SUM(AB75:AM75)</f>
        <v>2923799.1551999999</v>
      </c>
      <c r="BB75" s="2">
        <f t="shared" ref="BB75:BB82" si="105">SUM(AN75:AY75)</f>
        <v>4449259.5839999998</v>
      </c>
    </row>
    <row r="76" spans="1:54" x14ac:dyDescent="0.25">
      <c r="A76" s="5" t="s">
        <v>19</v>
      </c>
      <c r="B76" s="9">
        <f>Assumptions!M3</f>
        <v>1.8</v>
      </c>
      <c r="C76" s="2">
        <f>C26*$B76</f>
        <v>3150.0000000000005</v>
      </c>
      <c r="D76" s="2">
        <f t="shared" ref="D76:N76" si="106">D26*$B76</f>
        <v>3150.0000000000005</v>
      </c>
      <c r="E76" s="2">
        <f t="shared" si="106"/>
        <v>5850</v>
      </c>
      <c r="F76" s="2">
        <f t="shared" si="106"/>
        <v>9000</v>
      </c>
      <c r="G76" s="2">
        <f t="shared" si="106"/>
        <v>10800.000000000002</v>
      </c>
      <c r="H76" s="2">
        <f t="shared" si="106"/>
        <v>10800.000000000002</v>
      </c>
      <c r="I76" s="2">
        <f t="shared" si="106"/>
        <v>10800.000000000002</v>
      </c>
      <c r="J76" s="2">
        <f t="shared" si="106"/>
        <v>10800.000000000002</v>
      </c>
      <c r="K76" s="2">
        <f t="shared" si="106"/>
        <v>10800.000000000002</v>
      </c>
      <c r="L76" s="2">
        <f t="shared" si="106"/>
        <v>10800.000000000002</v>
      </c>
      <c r="M76" s="2">
        <f t="shared" si="106"/>
        <v>10800.000000000002</v>
      </c>
      <c r="N76" s="2">
        <f t="shared" si="106"/>
        <v>10800.000000000002</v>
      </c>
      <c r="O76" s="2">
        <f t="shared" ref="O76:O79" si="107">SUM(B76:N76)</f>
        <v>107551.8</v>
      </c>
      <c r="P76" s="2">
        <f>P26*$B76</f>
        <v>10800.000000000002</v>
      </c>
      <c r="Q76" s="2">
        <f t="shared" ref="Q76:AA76" si="108">Q26*$B76</f>
        <v>10800.000000000002</v>
      </c>
      <c r="R76" s="2">
        <f t="shared" si="108"/>
        <v>10800.000000000002</v>
      </c>
      <c r="S76" s="2">
        <f t="shared" si="108"/>
        <v>10800.000000000002</v>
      </c>
      <c r="T76" s="2">
        <f t="shared" si="108"/>
        <v>10800.000000000002</v>
      </c>
      <c r="U76" s="2">
        <f t="shared" si="108"/>
        <v>10800.000000000002</v>
      </c>
      <c r="V76" s="2">
        <f t="shared" si="108"/>
        <v>10800.000000000002</v>
      </c>
      <c r="W76" s="2">
        <f t="shared" si="108"/>
        <v>10800.000000000002</v>
      </c>
      <c r="X76" s="2">
        <f t="shared" si="108"/>
        <v>10800.000000000002</v>
      </c>
      <c r="Y76" s="2">
        <f t="shared" si="108"/>
        <v>10800.000000000002</v>
      </c>
      <c r="Z76" s="2">
        <f t="shared" si="108"/>
        <v>10800.000000000002</v>
      </c>
      <c r="AA76" s="2">
        <f t="shared" si="108"/>
        <v>10800.000000000002</v>
      </c>
      <c r="AB76" s="2">
        <f>AB26*$B76</f>
        <v>10800.000000000002</v>
      </c>
      <c r="AC76" s="2">
        <f t="shared" ref="AC76:AM76" si="109">AC26*$B76</f>
        <v>21600.000000000004</v>
      </c>
      <c r="AD76" s="2">
        <f t="shared" si="109"/>
        <v>21600.000000000004</v>
      </c>
      <c r="AE76" s="2">
        <f t="shared" si="109"/>
        <v>21600.000000000004</v>
      </c>
      <c r="AF76" s="2">
        <f t="shared" si="109"/>
        <v>21600.000000000004</v>
      </c>
      <c r="AG76" s="2">
        <f t="shared" si="109"/>
        <v>21600.000000000004</v>
      </c>
      <c r="AH76" s="2">
        <f t="shared" si="109"/>
        <v>21600.000000000004</v>
      </c>
      <c r="AI76" s="2">
        <f t="shared" si="109"/>
        <v>21600.000000000004</v>
      </c>
      <c r="AJ76" s="2">
        <f t="shared" si="109"/>
        <v>21600.000000000004</v>
      </c>
      <c r="AK76" s="2">
        <f t="shared" si="109"/>
        <v>21600.000000000004</v>
      </c>
      <c r="AL76" s="2">
        <f t="shared" si="109"/>
        <v>21600.000000000004</v>
      </c>
      <c r="AM76" s="2">
        <f t="shared" si="109"/>
        <v>21600.000000000004</v>
      </c>
      <c r="AN76" s="2">
        <f>AN26*$B76</f>
        <v>21600.000000000004</v>
      </c>
      <c r="AO76" s="2">
        <f t="shared" ref="AO76:AY76" si="110">AO26*$B76</f>
        <v>32400.000000000007</v>
      </c>
      <c r="AP76" s="2">
        <f t="shared" si="110"/>
        <v>32400.000000000007</v>
      </c>
      <c r="AQ76" s="2">
        <f t="shared" si="110"/>
        <v>32400.000000000007</v>
      </c>
      <c r="AR76" s="2">
        <f t="shared" si="110"/>
        <v>32400.000000000007</v>
      </c>
      <c r="AS76" s="2">
        <f t="shared" si="110"/>
        <v>32400.000000000007</v>
      </c>
      <c r="AT76" s="2">
        <f t="shared" si="110"/>
        <v>32400.000000000007</v>
      </c>
      <c r="AU76" s="2">
        <f t="shared" si="110"/>
        <v>32400.000000000007</v>
      </c>
      <c r="AV76" s="2">
        <f t="shared" si="110"/>
        <v>32400.000000000007</v>
      </c>
      <c r="AW76" s="2">
        <f t="shared" si="110"/>
        <v>32400.000000000007</v>
      </c>
      <c r="AX76" s="2">
        <f t="shared" si="110"/>
        <v>32400.000000000007</v>
      </c>
      <c r="AY76" s="2">
        <f t="shared" si="110"/>
        <v>32400.000000000007</v>
      </c>
      <c r="AZ76" s="2">
        <f t="shared" si="103"/>
        <v>129600.00000000001</v>
      </c>
      <c r="BA76" s="2">
        <f t="shared" si="104"/>
        <v>248400.00000000003</v>
      </c>
      <c r="BB76" s="2">
        <f t="shared" si="105"/>
        <v>378000.00000000006</v>
      </c>
    </row>
    <row r="77" spans="1:54" x14ac:dyDescent="0.25">
      <c r="A77" s="5" t="s">
        <v>20</v>
      </c>
      <c r="B77" s="2">
        <f>Assumptions!M4</f>
        <v>550</v>
      </c>
      <c r="C77" s="2">
        <f t="shared" ref="C77:N77" si="111">C17*$B77</f>
        <v>231</v>
      </c>
      <c r="D77" s="2">
        <f t="shared" si="111"/>
        <v>231</v>
      </c>
      <c r="E77" s="2">
        <f t="shared" si="111"/>
        <v>429</v>
      </c>
      <c r="F77" s="2">
        <f t="shared" si="111"/>
        <v>660</v>
      </c>
      <c r="G77" s="2">
        <f t="shared" si="111"/>
        <v>792</v>
      </c>
      <c r="H77" s="2">
        <f t="shared" si="111"/>
        <v>792</v>
      </c>
      <c r="I77" s="2">
        <f t="shared" si="111"/>
        <v>792</v>
      </c>
      <c r="J77" s="2">
        <f t="shared" si="111"/>
        <v>792</v>
      </c>
      <c r="K77" s="2">
        <f t="shared" si="111"/>
        <v>792</v>
      </c>
      <c r="L77" s="2">
        <f t="shared" si="111"/>
        <v>792</v>
      </c>
      <c r="M77" s="2">
        <f t="shared" si="111"/>
        <v>792</v>
      </c>
      <c r="N77" s="2">
        <f t="shared" si="111"/>
        <v>792</v>
      </c>
      <c r="O77" s="2">
        <f t="shared" si="107"/>
        <v>8437</v>
      </c>
      <c r="P77" s="2">
        <f t="shared" ref="P77:AY77" si="112">P17*$B77</f>
        <v>792</v>
      </c>
      <c r="Q77" s="2">
        <f t="shared" si="112"/>
        <v>792</v>
      </c>
      <c r="R77" s="2">
        <f t="shared" si="112"/>
        <v>792</v>
      </c>
      <c r="S77" s="2">
        <f t="shared" si="112"/>
        <v>792</v>
      </c>
      <c r="T77" s="2">
        <f t="shared" si="112"/>
        <v>792</v>
      </c>
      <c r="U77" s="2">
        <f t="shared" si="112"/>
        <v>792</v>
      </c>
      <c r="V77" s="2">
        <f t="shared" si="112"/>
        <v>792</v>
      </c>
      <c r="W77" s="2">
        <f t="shared" si="112"/>
        <v>792</v>
      </c>
      <c r="X77" s="2">
        <f t="shared" si="112"/>
        <v>792</v>
      </c>
      <c r="Y77" s="2">
        <f t="shared" si="112"/>
        <v>792</v>
      </c>
      <c r="Z77" s="2">
        <f t="shared" si="112"/>
        <v>792</v>
      </c>
      <c r="AA77" s="2">
        <f t="shared" si="112"/>
        <v>792</v>
      </c>
      <c r="AB77" s="2">
        <f t="shared" si="112"/>
        <v>792</v>
      </c>
      <c r="AC77" s="2">
        <f t="shared" si="112"/>
        <v>1584</v>
      </c>
      <c r="AD77" s="2">
        <f t="shared" si="112"/>
        <v>1584</v>
      </c>
      <c r="AE77" s="2">
        <f t="shared" si="112"/>
        <v>1584</v>
      </c>
      <c r="AF77" s="2">
        <f t="shared" si="112"/>
        <v>1584</v>
      </c>
      <c r="AG77" s="2">
        <f t="shared" si="112"/>
        <v>1584</v>
      </c>
      <c r="AH77" s="2">
        <f t="shared" si="112"/>
        <v>1584</v>
      </c>
      <c r="AI77" s="2">
        <f t="shared" si="112"/>
        <v>1584</v>
      </c>
      <c r="AJ77" s="2">
        <f t="shared" si="112"/>
        <v>1584</v>
      </c>
      <c r="AK77" s="2">
        <f t="shared" si="112"/>
        <v>1584</v>
      </c>
      <c r="AL77" s="2">
        <f t="shared" si="112"/>
        <v>1584</v>
      </c>
      <c r="AM77" s="2">
        <f t="shared" si="112"/>
        <v>1584</v>
      </c>
      <c r="AN77" s="2">
        <f t="shared" si="112"/>
        <v>1584</v>
      </c>
      <c r="AO77" s="2">
        <f t="shared" si="112"/>
        <v>2376</v>
      </c>
      <c r="AP77" s="2">
        <f t="shared" si="112"/>
        <v>2376</v>
      </c>
      <c r="AQ77" s="2">
        <f t="shared" si="112"/>
        <v>2376</v>
      </c>
      <c r="AR77" s="2">
        <f t="shared" si="112"/>
        <v>2376</v>
      </c>
      <c r="AS77" s="2">
        <f t="shared" si="112"/>
        <v>2376</v>
      </c>
      <c r="AT77" s="2">
        <f t="shared" si="112"/>
        <v>2376</v>
      </c>
      <c r="AU77" s="2">
        <f t="shared" si="112"/>
        <v>2376</v>
      </c>
      <c r="AV77" s="2">
        <f t="shared" si="112"/>
        <v>2376</v>
      </c>
      <c r="AW77" s="2">
        <f t="shared" si="112"/>
        <v>2376</v>
      </c>
      <c r="AX77" s="2">
        <f t="shared" si="112"/>
        <v>2376</v>
      </c>
      <c r="AY77" s="2">
        <f t="shared" si="112"/>
        <v>2376</v>
      </c>
      <c r="AZ77" s="2">
        <f t="shared" si="103"/>
        <v>9504</v>
      </c>
      <c r="BA77" s="2">
        <f t="shared" si="104"/>
        <v>18216</v>
      </c>
      <c r="BB77" s="2">
        <f t="shared" si="105"/>
        <v>27720</v>
      </c>
    </row>
    <row r="78" spans="1:54" x14ac:dyDescent="0.25">
      <c r="A78" s="5" t="s">
        <v>21</v>
      </c>
      <c r="B78" s="8">
        <f>Assumptions!M5</f>
        <v>1.49E-2</v>
      </c>
      <c r="C78" s="2">
        <f t="shared" ref="C78:N78" si="113">C28*$B78</f>
        <v>1825.2500000000002</v>
      </c>
      <c r="D78" s="2">
        <f t="shared" si="113"/>
        <v>1825.2500000000002</v>
      </c>
      <c r="E78" s="2">
        <f t="shared" si="113"/>
        <v>3389.7500000000005</v>
      </c>
      <c r="F78" s="2">
        <f t="shared" si="113"/>
        <v>5215.0000000000009</v>
      </c>
      <c r="G78" s="2">
        <f t="shared" si="113"/>
        <v>6258.0000000000009</v>
      </c>
      <c r="H78" s="2">
        <f t="shared" si="113"/>
        <v>6258.0000000000009</v>
      </c>
      <c r="I78" s="2">
        <f t="shared" si="113"/>
        <v>6258.0000000000009</v>
      </c>
      <c r="J78" s="2">
        <f t="shared" si="113"/>
        <v>6258.0000000000009</v>
      </c>
      <c r="K78" s="2">
        <f t="shared" si="113"/>
        <v>6258.0000000000009</v>
      </c>
      <c r="L78" s="2">
        <f t="shared" si="113"/>
        <v>6258.0000000000009</v>
      </c>
      <c r="M78" s="2">
        <f t="shared" si="113"/>
        <v>6258.0000000000009</v>
      </c>
      <c r="N78" s="2">
        <f t="shared" si="113"/>
        <v>6258.0000000000009</v>
      </c>
      <c r="O78" s="2">
        <f t="shared" si="107"/>
        <v>62319.264900000002</v>
      </c>
      <c r="P78" s="2">
        <f t="shared" ref="P78:AY79" si="114">P28*$B78</f>
        <v>6258.0000000000009</v>
      </c>
      <c r="Q78" s="2">
        <f t="shared" si="114"/>
        <v>6258.0000000000009</v>
      </c>
      <c r="R78" s="2">
        <f t="shared" si="114"/>
        <v>6258.0000000000009</v>
      </c>
      <c r="S78" s="2">
        <f t="shared" si="114"/>
        <v>6258.0000000000009</v>
      </c>
      <c r="T78" s="2">
        <f t="shared" si="114"/>
        <v>6258.0000000000009</v>
      </c>
      <c r="U78" s="2">
        <f t="shared" si="114"/>
        <v>6258.0000000000009</v>
      </c>
      <c r="V78" s="2">
        <f t="shared" si="114"/>
        <v>6258.0000000000009</v>
      </c>
      <c r="W78" s="2">
        <f t="shared" si="114"/>
        <v>6258.0000000000009</v>
      </c>
      <c r="X78" s="2">
        <f t="shared" si="114"/>
        <v>6258.0000000000009</v>
      </c>
      <c r="Y78" s="2">
        <f t="shared" si="114"/>
        <v>6258.0000000000009</v>
      </c>
      <c r="Z78" s="2">
        <f t="shared" si="114"/>
        <v>6258.0000000000009</v>
      </c>
      <c r="AA78" s="2">
        <f t="shared" si="114"/>
        <v>6258.0000000000009</v>
      </c>
      <c r="AB78" s="2">
        <f t="shared" si="114"/>
        <v>6258.0000000000009</v>
      </c>
      <c r="AC78" s="2">
        <f t="shared" si="114"/>
        <v>12516.000000000002</v>
      </c>
      <c r="AD78" s="2">
        <f t="shared" si="114"/>
        <v>12516.000000000002</v>
      </c>
      <c r="AE78" s="2">
        <f t="shared" si="114"/>
        <v>12516.000000000002</v>
      </c>
      <c r="AF78" s="2">
        <f t="shared" si="114"/>
        <v>12516.000000000002</v>
      </c>
      <c r="AG78" s="2">
        <f t="shared" si="114"/>
        <v>12516.000000000002</v>
      </c>
      <c r="AH78" s="2">
        <f t="shared" si="114"/>
        <v>12516.000000000002</v>
      </c>
      <c r="AI78" s="2">
        <f t="shared" si="114"/>
        <v>12516.000000000002</v>
      </c>
      <c r="AJ78" s="2">
        <f t="shared" si="114"/>
        <v>12516.000000000002</v>
      </c>
      <c r="AK78" s="2">
        <f t="shared" si="114"/>
        <v>12516.000000000002</v>
      </c>
      <c r="AL78" s="2">
        <f t="shared" si="114"/>
        <v>12516.000000000002</v>
      </c>
      <c r="AM78" s="2">
        <f t="shared" si="114"/>
        <v>12516.000000000002</v>
      </c>
      <c r="AN78" s="2">
        <f t="shared" si="114"/>
        <v>12516.000000000002</v>
      </c>
      <c r="AO78" s="2">
        <f t="shared" si="114"/>
        <v>18774.000000000004</v>
      </c>
      <c r="AP78" s="2">
        <f t="shared" si="114"/>
        <v>18774.000000000004</v>
      </c>
      <c r="AQ78" s="2">
        <f t="shared" si="114"/>
        <v>18774.000000000004</v>
      </c>
      <c r="AR78" s="2">
        <f t="shared" si="114"/>
        <v>18774.000000000004</v>
      </c>
      <c r="AS78" s="2">
        <f t="shared" si="114"/>
        <v>18774.000000000004</v>
      </c>
      <c r="AT78" s="2">
        <f t="shared" si="114"/>
        <v>18774.000000000004</v>
      </c>
      <c r="AU78" s="2">
        <f t="shared" si="114"/>
        <v>18774.000000000004</v>
      </c>
      <c r="AV78" s="2">
        <f t="shared" si="114"/>
        <v>18774.000000000004</v>
      </c>
      <c r="AW78" s="2">
        <f t="shared" si="114"/>
        <v>18774.000000000004</v>
      </c>
      <c r="AX78" s="2">
        <f t="shared" si="114"/>
        <v>18774.000000000004</v>
      </c>
      <c r="AY78" s="2">
        <f t="shared" si="114"/>
        <v>18774.000000000004</v>
      </c>
      <c r="AZ78" s="2">
        <f t="shared" si="103"/>
        <v>75096.000000000015</v>
      </c>
      <c r="BA78" s="2">
        <f t="shared" si="104"/>
        <v>143934.00000000003</v>
      </c>
      <c r="BB78" s="2">
        <f t="shared" si="105"/>
        <v>219030.00000000003</v>
      </c>
    </row>
    <row r="79" spans="1:54" x14ac:dyDescent="0.25">
      <c r="A79" s="5" t="s">
        <v>22</v>
      </c>
      <c r="B79" s="8">
        <f>Assumptions!M6</f>
        <v>2.1499999999999998E-2</v>
      </c>
      <c r="C79" s="2">
        <f t="shared" ref="C79:N79" si="115">C29*$B79</f>
        <v>18963</v>
      </c>
      <c r="D79" s="2">
        <f t="shared" si="115"/>
        <v>18963</v>
      </c>
      <c r="E79" s="2">
        <f t="shared" si="115"/>
        <v>35217</v>
      </c>
      <c r="F79" s="2">
        <f t="shared" si="115"/>
        <v>54180.000000000007</v>
      </c>
      <c r="G79" s="2">
        <f t="shared" si="115"/>
        <v>65016.000000000007</v>
      </c>
      <c r="H79" s="2">
        <f t="shared" si="115"/>
        <v>65016.000000000007</v>
      </c>
      <c r="I79" s="2">
        <f t="shared" si="115"/>
        <v>65016.000000000007</v>
      </c>
      <c r="J79" s="2">
        <f t="shared" si="115"/>
        <v>65016.000000000007</v>
      </c>
      <c r="K79" s="2">
        <f t="shared" si="115"/>
        <v>65016.000000000007</v>
      </c>
      <c r="L79" s="2">
        <f t="shared" si="115"/>
        <v>65016.000000000007</v>
      </c>
      <c r="M79" s="2">
        <f t="shared" si="115"/>
        <v>65016.000000000007</v>
      </c>
      <c r="N79" s="2">
        <f t="shared" si="115"/>
        <v>65016.000000000007</v>
      </c>
      <c r="O79" s="2">
        <f t="shared" si="107"/>
        <v>647451.02150000003</v>
      </c>
      <c r="P79" s="2">
        <f t="shared" si="114"/>
        <v>65016.000000000007</v>
      </c>
      <c r="Q79" s="2">
        <f t="shared" si="114"/>
        <v>65016.000000000007</v>
      </c>
      <c r="R79" s="2">
        <f t="shared" si="114"/>
        <v>65016.000000000007</v>
      </c>
      <c r="S79" s="2">
        <f t="shared" si="114"/>
        <v>65016.000000000007</v>
      </c>
      <c r="T79" s="2">
        <f t="shared" si="114"/>
        <v>65016.000000000007</v>
      </c>
      <c r="U79" s="2">
        <f t="shared" si="114"/>
        <v>65016.000000000007</v>
      </c>
      <c r="V79" s="2">
        <f t="shared" si="114"/>
        <v>65016.000000000007</v>
      </c>
      <c r="W79" s="2">
        <f t="shared" si="114"/>
        <v>65016.000000000007</v>
      </c>
      <c r="X79" s="2">
        <f t="shared" si="114"/>
        <v>65016.000000000007</v>
      </c>
      <c r="Y79" s="2">
        <f t="shared" si="114"/>
        <v>65016.000000000007</v>
      </c>
      <c r="Z79" s="2">
        <f t="shared" si="114"/>
        <v>65016.000000000007</v>
      </c>
      <c r="AA79" s="2">
        <f t="shared" si="114"/>
        <v>65016.000000000007</v>
      </c>
      <c r="AB79" s="2">
        <f t="shared" si="114"/>
        <v>65016.000000000007</v>
      </c>
      <c r="AC79" s="2">
        <f t="shared" si="114"/>
        <v>130032.00000000001</v>
      </c>
      <c r="AD79" s="2">
        <f t="shared" si="114"/>
        <v>130032.00000000001</v>
      </c>
      <c r="AE79" s="2">
        <f t="shared" si="114"/>
        <v>130032.00000000001</v>
      </c>
      <c r="AF79" s="2">
        <f t="shared" si="114"/>
        <v>130032.00000000001</v>
      </c>
      <c r="AG79" s="2">
        <f t="shared" si="114"/>
        <v>130032.00000000001</v>
      </c>
      <c r="AH79" s="2">
        <f t="shared" si="114"/>
        <v>130032.00000000001</v>
      </c>
      <c r="AI79" s="2">
        <f t="shared" si="114"/>
        <v>130032.00000000001</v>
      </c>
      <c r="AJ79" s="2">
        <f t="shared" si="114"/>
        <v>130032.00000000001</v>
      </c>
      <c r="AK79" s="2">
        <f t="shared" si="114"/>
        <v>130032.00000000001</v>
      </c>
      <c r="AL79" s="2">
        <f t="shared" si="114"/>
        <v>130032.00000000001</v>
      </c>
      <c r="AM79" s="2">
        <f t="shared" si="114"/>
        <v>130032.00000000001</v>
      </c>
      <c r="AN79" s="2">
        <f t="shared" si="114"/>
        <v>130032.00000000001</v>
      </c>
      <c r="AO79" s="2">
        <f t="shared" si="114"/>
        <v>195048.00000000003</v>
      </c>
      <c r="AP79" s="2">
        <f t="shared" si="114"/>
        <v>195048.00000000003</v>
      </c>
      <c r="AQ79" s="2">
        <f t="shared" si="114"/>
        <v>195048.00000000003</v>
      </c>
      <c r="AR79" s="2">
        <f t="shared" si="114"/>
        <v>195048.00000000003</v>
      </c>
      <c r="AS79" s="2">
        <f t="shared" si="114"/>
        <v>195048.00000000003</v>
      </c>
      <c r="AT79" s="2">
        <f t="shared" si="114"/>
        <v>195048.00000000003</v>
      </c>
      <c r="AU79" s="2">
        <f t="shared" si="114"/>
        <v>195048.00000000003</v>
      </c>
      <c r="AV79" s="2">
        <f t="shared" si="114"/>
        <v>195048.00000000003</v>
      </c>
      <c r="AW79" s="2">
        <f t="shared" si="114"/>
        <v>195048.00000000003</v>
      </c>
      <c r="AX79" s="2">
        <f t="shared" si="114"/>
        <v>195048.00000000003</v>
      </c>
      <c r="AY79" s="2">
        <f t="shared" si="114"/>
        <v>195048.00000000003</v>
      </c>
      <c r="AZ79" s="2">
        <f t="shared" si="103"/>
        <v>780192.00000000012</v>
      </c>
      <c r="BA79" s="2">
        <f t="shared" si="104"/>
        <v>1495368.0000000002</v>
      </c>
      <c r="BB79" s="2">
        <f t="shared" si="105"/>
        <v>2275560.0000000005</v>
      </c>
    </row>
    <row r="80" spans="1:54" x14ac:dyDescent="0.25">
      <c r="A80" s="5" t="s">
        <v>23</v>
      </c>
      <c r="B80" s="33">
        <f>Assumptions!M7</f>
        <v>0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34">
        <v>0</v>
      </c>
      <c r="AG80" s="34">
        <v>0</v>
      </c>
      <c r="AH80" s="34">
        <v>0</v>
      </c>
      <c r="AI80" s="34">
        <v>0</v>
      </c>
      <c r="AJ80" s="34">
        <v>0</v>
      </c>
      <c r="AK80" s="34">
        <v>0</v>
      </c>
      <c r="AL80" s="34">
        <v>0</v>
      </c>
      <c r="AM80" s="34">
        <v>0</v>
      </c>
      <c r="AN80" s="34">
        <v>0</v>
      </c>
      <c r="AO80" s="34">
        <v>0</v>
      </c>
      <c r="AP80" s="34">
        <v>0</v>
      </c>
      <c r="AQ80" s="34">
        <v>0</v>
      </c>
      <c r="AR80" s="34">
        <v>0</v>
      </c>
      <c r="AS80" s="34">
        <v>0</v>
      </c>
      <c r="AT80" s="34">
        <v>0</v>
      </c>
      <c r="AU80" s="34">
        <v>0</v>
      </c>
      <c r="AV80" s="34">
        <v>0</v>
      </c>
      <c r="AW80" s="34">
        <v>0</v>
      </c>
      <c r="AX80" s="34">
        <v>0</v>
      </c>
      <c r="AY80" s="34">
        <v>0</v>
      </c>
      <c r="AZ80" s="2">
        <f t="shared" si="103"/>
        <v>0</v>
      </c>
      <c r="BA80" s="2">
        <f t="shared" si="104"/>
        <v>0</v>
      </c>
      <c r="BB80" s="2">
        <f t="shared" si="105"/>
        <v>0</v>
      </c>
    </row>
    <row r="81" spans="1:54" x14ac:dyDescent="0.25">
      <c r="A81" s="5" t="s">
        <v>24</v>
      </c>
      <c r="B81" s="33">
        <f>Assumptions!M8</f>
        <v>0</v>
      </c>
      <c r="C81" s="34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4">
        <v>0</v>
      </c>
      <c r="T81" s="34">
        <v>0</v>
      </c>
      <c r="U81" s="34">
        <v>0</v>
      </c>
      <c r="V81" s="34">
        <v>0</v>
      </c>
      <c r="W81" s="34">
        <v>0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34">
        <v>0</v>
      </c>
      <c r="AD81" s="34">
        <v>0</v>
      </c>
      <c r="AE81" s="34">
        <v>0</v>
      </c>
      <c r="AF81" s="34">
        <v>0</v>
      </c>
      <c r="AG81" s="34">
        <v>0</v>
      </c>
      <c r="AH81" s="34">
        <v>0</v>
      </c>
      <c r="AI81" s="34">
        <v>0</v>
      </c>
      <c r="AJ81" s="34">
        <v>0</v>
      </c>
      <c r="AK81" s="34">
        <v>0</v>
      </c>
      <c r="AL81" s="34">
        <v>0</v>
      </c>
      <c r="AM81" s="34">
        <v>0</v>
      </c>
      <c r="AN81" s="34">
        <v>0</v>
      </c>
      <c r="AO81" s="34">
        <v>0</v>
      </c>
      <c r="AP81" s="34">
        <v>0</v>
      </c>
      <c r="AQ81" s="34">
        <v>0</v>
      </c>
      <c r="AR81" s="34">
        <v>0</v>
      </c>
      <c r="AS81" s="34">
        <v>0</v>
      </c>
      <c r="AT81" s="34">
        <v>0</v>
      </c>
      <c r="AU81" s="34">
        <v>0</v>
      </c>
      <c r="AV81" s="34">
        <v>0</v>
      </c>
      <c r="AW81" s="34">
        <v>0</v>
      </c>
      <c r="AX81" s="34">
        <v>0</v>
      </c>
      <c r="AY81" s="34">
        <v>0</v>
      </c>
      <c r="AZ81" s="2">
        <f t="shared" si="103"/>
        <v>0</v>
      </c>
      <c r="BA81" s="2">
        <f t="shared" si="104"/>
        <v>0</v>
      </c>
      <c r="BB81" s="2">
        <f t="shared" si="105"/>
        <v>0</v>
      </c>
    </row>
    <row r="82" spans="1:54" x14ac:dyDescent="0.25">
      <c r="A82" s="5" t="s">
        <v>25</v>
      </c>
      <c r="B82" s="33">
        <f>Assumptions!M9</f>
        <v>0</v>
      </c>
      <c r="C82" s="34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34">
        <v>0</v>
      </c>
      <c r="AD82" s="34">
        <v>0</v>
      </c>
      <c r="AE82" s="34">
        <v>0</v>
      </c>
      <c r="AF82" s="34">
        <v>0</v>
      </c>
      <c r="AG82" s="34">
        <v>0</v>
      </c>
      <c r="AH82" s="34">
        <v>0</v>
      </c>
      <c r="AI82" s="34">
        <v>0</v>
      </c>
      <c r="AJ82" s="34">
        <v>0</v>
      </c>
      <c r="AK82" s="34">
        <v>0</v>
      </c>
      <c r="AL82" s="34">
        <v>0</v>
      </c>
      <c r="AM82" s="34">
        <v>0</v>
      </c>
      <c r="AN82" s="34">
        <v>0</v>
      </c>
      <c r="AO82" s="34">
        <v>0</v>
      </c>
      <c r="AP82" s="34">
        <v>0</v>
      </c>
      <c r="AQ82" s="34">
        <v>0</v>
      </c>
      <c r="AR82" s="34">
        <v>0</v>
      </c>
      <c r="AS82" s="34">
        <v>0</v>
      </c>
      <c r="AT82" s="34">
        <v>0</v>
      </c>
      <c r="AU82" s="34">
        <v>0</v>
      </c>
      <c r="AV82" s="34">
        <v>0</v>
      </c>
      <c r="AW82" s="34">
        <v>0</v>
      </c>
      <c r="AX82" s="34">
        <v>0</v>
      </c>
      <c r="AY82" s="34">
        <v>0</v>
      </c>
      <c r="AZ82" s="2">
        <f t="shared" si="103"/>
        <v>0</v>
      </c>
      <c r="BA82" s="2">
        <f t="shared" si="104"/>
        <v>0</v>
      </c>
      <c r="BB82" s="2">
        <f t="shared" si="105"/>
        <v>0</v>
      </c>
    </row>
    <row r="83" spans="1:54" x14ac:dyDescent="0.25">
      <c r="A83" s="5" t="s">
        <v>80</v>
      </c>
      <c r="B83" s="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4" x14ac:dyDescent="0.25">
      <c r="A84" s="19" t="s">
        <v>76</v>
      </c>
      <c r="B84" s="6"/>
      <c r="C84" s="4">
        <f>SUM(C85:C92)</f>
        <v>445.99400001382207</v>
      </c>
      <c r="D84" s="4">
        <f t="shared" ref="D84:N84" si="116">SUM(D85:D92)</f>
        <v>884.96506141378291</v>
      </c>
      <c r="E84" s="4">
        <f t="shared" si="116"/>
        <v>1699.3331026096305</v>
      </c>
      <c r="F84" s="4">
        <f t="shared" si="116"/>
        <v>2946.9285754391317</v>
      </c>
      <c r="G84" s="4">
        <f t="shared" si="116"/>
        <v>4429.8417700804312</v>
      </c>
      <c r="H84" s="4">
        <f t="shared" si="116"/>
        <v>5889.5938838796737</v>
      </c>
      <c r="I84" s="4">
        <f t="shared" si="116"/>
        <v>7326.6451524064332</v>
      </c>
      <c r="J84" s="4">
        <f t="shared" si="116"/>
        <v>8741.4470223379158</v>
      </c>
      <c r="K84" s="4">
        <f t="shared" si="116"/>
        <v>10134.442321003478</v>
      </c>
      <c r="L84" s="4">
        <f t="shared" si="116"/>
        <v>11506.065422654163</v>
      </c>
      <c r="M84" s="4">
        <f t="shared" si="116"/>
        <v>12856.74241152067</v>
      </c>
      <c r="N84" s="4">
        <f t="shared" si="116"/>
        <v>14186.891241721958</v>
      </c>
      <c r="O84" s="3">
        <f>SUM(C84:N84)</f>
        <v>81048.889965081078</v>
      </c>
      <c r="P84" s="4">
        <f>SUM(P85:P92)</f>
        <v>15231.588918703732</v>
      </c>
      <c r="Q84" s="4">
        <f t="shared" ref="Q84:AA84" si="117">SUM(Q85:Q92)</f>
        <v>16521.034923440067</v>
      </c>
      <c r="R84" s="4">
        <f t="shared" si="117"/>
        <v>17791.156560643489</v>
      </c>
      <c r="S84" s="4">
        <f t="shared" si="117"/>
        <v>19042.340792885247</v>
      </c>
      <c r="T84" s="4">
        <f t="shared" si="117"/>
        <v>20274.967206990616</v>
      </c>
      <c r="U84" s="4">
        <f t="shared" si="117"/>
        <v>21489.408156291323</v>
      </c>
      <c r="V84" s="4">
        <f t="shared" si="117"/>
        <v>22686.02890013154</v>
      </c>
      <c r="W84" s="4">
        <f t="shared" si="117"/>
        <v>23865.187740680456</v>
      </c>
      <c r="X84" s="4">
        <f t="shared" si="117"/>
        <v>25027.236157103707</v>
      </c>
      <c r="Y84" s="4">
        <f t="shared" si="117"/>
        <v>26172.518937144756</v>
      </c>
      <c r="Z84" s="4">
        <f t="shared" si="117"/>
        <v>27301.374306166232</v>
      </c>
      <c r="AA84" s="4">
        <f t="shared" si="117"/>
        <v>28414.134053700662</v>
      </c>
      <c r="AB84" s="4">
        <f>SUM(AB85:AB92)</f>
        <v>28647.455525867212</v>
      </c>
      <c r="AC84" s="4">
        <f t="shared" ref="AC84:AM84" si="118">SUM(AC85:AC92)</f>
        <v>31255.289134889874</v>
      </c>
      <c r="AD84" s="4">
        <f t="shared" si="118"/>
        <v>33823.897202263906</v>
      </c>
      <c r="AE84" s="4">
        <f t="shared" si="118"/>
        <v>36354.064722295181</v>
      </c>
      <c r="AF84" s="4">
        <f t="shared" si="118"/>
        <v>38846.561723426406</v>
      </c>
      <c r="AG84" s="4">
        <f t="shared" si="118"/>
        <v>41302.143556898707</v>
      </c>
      <c r="AH84" s="4">
        <f t="shared" si="118"/>
        <v>43721.551179839153</v>
      </c>
      <c r="AI84" s="4">
        <f t="shared" si="118"/>
        <v>46105.511432882609</v>
      </c>
      <c r="AJ84" s="4">
        <f t="shared" si="118"/>
        <v>48454.737312433434</v>
      </c>
      <c r="AK84" s="4">
        <f t="shared" si="118"/>
        <v>50769.928237670843</v>
      </c>
      <c r="AL84" s="4">
        <f t="shared" si="118"/>
        <v>53051.770312399763</v>
      </c>
      <c r="AM84" s="4">
        <f t="shared" si="118"/>
        <v>55300.93658184696</v>
      </c>
      <c r="AN84" s="4">
        <f>SUM(AN85:AN92)</f>
        <v>55856.226165038599</v>
      </c>
      <c r="AO84" s="4">
        <f t="shared" ref="AO84:AY84" si="119">SUM(AO85:AO92)</f>
        <v>59565.690764527113</v>
      </c>
      <c r="AP84" s="4">
        <f t="shared" si="119"/>
        <v>63220.32637966577</v>
      </c>
      <c r="AQ84" s="4">
        <f t="shared" si="119"/>
        <v>66821.233994348935</v>
      </c>
      <c r="AR84" s="4">
        <f t="shared" si="119"/>
        <v>70369.493618239401</v>
      </c>
      <c r="AS84" s="4">
        <f t="shared" si="119"/>
        <v>73866.164691300364</v>
      </c>
      <c r="AT84" s="4">
        <f t="shared" si="119"/>
        <v>77312.28648051733</v>
      </c>
      <c r="AU84" s="4">
        <f t="shared" si="119"/>
        <v>80708.878468961353</v>
      </c>
      <c r="AV84" s="4">
        <f t="shared" si="119"/>
        <v>84056.940737341851</v>
      </c>
      <c r="AW84" s="4">
        <f t="shared" si="119"/>
        <v>87357.454338194279</v>
      </c>
      <c r="AX84" s="4">
        <f t="shared" si="119"/>
        <v>90611.381662845175</v>
      </c>
      <c r="AY84" s="4">
        <f t="shared" si="119"/>
        <v>93819.66680129453</v>
      </c>
      <c r="AZ84" s="4">
        <f>SUM(P84:AA84)</f>
        <v>263816.97665388184</v>
      </c>
      <c r="BA84" s="4">
        <f>SUM(AB84:AM84)</f>
        <v>507633.84692271409</v>
      </c>
      <c r="BB84" s="4">
        <f>SUM(AN84:AY84)</f>
        <v>903565.74410227477</v>
      </c>
    </row>
    <row r="85" spans="1:54" x14ac:dyDescent="0.25">
      <c r="A85" s="5" t="s">
        <v>18</v>
      </c>
      <c r="B85" s="8">
        <f>Assumptions!Q2</f>
        <v>4.1999999999999997E-3</v>
      </c>
      <c r="C85" s="2">
        <f>$B85*C65/12</f>
        <v>3.2251197508088971</v>
      </c>
      <c r="D85" s="2">
        <f t="shared" ref="D85:N85" si="120">$B85*D65/12</f>
        <v>6.4414469859435206</v>
      </c>
      <c r="E85" s="2">
        <f t="shared" si="120"/>
        <v>12.413457383142747</v>
      </c>
      <c r="F85" s="2">
        <f t="shared" si="120"/>
        <v>21.594432802512216</v>
      </c>
      <c r="G85" s="2">
        <f t="shared" si="120"/>
        <v>32.593547896301658</v>
      </c>
      <c r="H85" s="2">
        <f t="shared" si="120"/>
        <v>43.563100707502322</v>
      </c>
      <c r="I85" s="2">
        <f t="shared" si="120"/>
        <v>54.503387880033095</v>
      </c>
      <c r="J85" s="2">
        <f t="shared" si="120"/>
        <v>65.414704668408987</v>
      </c>
      <c r="K85" s="2">
        <f t="shared" si="120"/>
        <v>76.297344947355938</v>
      </c>
      <c r="L85" s="2">
        <f t="shared" si="120"/>
        <v>87.15160122137182</v>
      </c>
      <c r="M85" s="2">
        <f t="shared" si="120"/>
        <v>97.977764634234646</v>
      </c>
      <c r="N85" s="2">
        <f t="shared" si="120"/>
        <v>108.77612497845757</v>
      </c>
      <c r="O85" s="2">
        <f t="shared" ref="O85:O92" si="121">SUM(B85:N85)</f>
        <v>609.95623385607337</v>
      </c>
      <c r="P85" s="2">
        <f>$B85*P65/12</f>
        <v>117.55014646622386</v>
      </c>
      <c r="Q85" s="2">
        <f t="shared" ref="Q85:AA85" si="122">$B85*Q65/12</f>
        <v>128.2872276096611</v>
      </c>
      <c r="R85" s="2">
        <f t="shared" si="122"/>
        <v>138.997345647467</v>
      </c>
      <c r="S85" s="2">
        <f t="shared" si="122"/>
        <v>149.68078499054198</v>
      </c>
      <c r="T85" s="2">
        <f t="shared" si="122"/>
        <v>160.337828744787</v>
      </c>
      <c r="U85" s="2">
        <f t="shared" si="122"/>
        <v>170.96875872024819</v>
      </c>
      <c r="V85" s="2">
        <f t="shared" si="122"/>
        <v>181.57385544021039</v>
      </c>
      <c r="W85" s="2">
        <f t="shared" si="122"/>
        <v>192.1533981502406</v>
      </c>
      <c r="X85" s="2">
        <f t="shared" si="122"/>
        <v>202.70766482718173</v>
      </c>
      <c r="Y85" s="2">
        <f t="shared" si="122"/>
        <v>213.23693218809623</v>
      </c>
      <c r="Z85" s="2">
        <f t="shared" si="122"/>
        <v>223.74147569916116</v>
      </c>
      <c r="AA85" s="2">
        <f t="shared" si="122"/>
        <v>234.22156958451339</v>
      </c>
      <c r="AB85" s="2">
        <f>$B85*AB65/12</f>
        <v>237.75857861524102</v>
      </c>
      <c r="AC85" s="2">
        <f t="shared" ref="AC85:AM85" si="123">$B85*AC65/12</f>
        <v>259.2254937236109</v>
      </c>
      <c r="AD85" s="2">
        <f t="shared" si="123"/>
        <v>280.63855459362617</v>
      </c>
      <c r="AE85" s="2">
        <f t="shared" si="123"/>
        <v>301.99832970851838</v>
      </c>
      <c r="AF85" s="2">
        <f t="shared" si="123"/>
        <v>323.30538494385723</v>
      </c>
      <c r="AG85" s="2">
        <f t="shared" si="123"/>
        <v>344.56028358582626</v>
      </c>
      <c r="AH85" s="2">
        <f t="shared" si="123"/>
        <v>365.7635863493972</v>
      </c>
      <c r="AI85" s="2">
        <f t="shared" si="123"/>
        <v>386.91585139640438</v>
      </c>
      <c r="AJ85" s="2">
        <f t="shared" si="123"/>
        <v>408.01763435351842</v>
      </c>
      <c r="AK85" s="2">
        <f t="shared" si="123"/>
        <v>429.0694883301224</v>
      </c>
      <c r="AL85" s="2">
        <f t="shared" si="123"/>
        <v>450.07196393608757</v>
      </c>
      <c r="AM85" s="2">
        <f t="shared" si="123"/>
        <v>471.02560929945247</v>
      </c>
      <c r="AN85" s="2">
        <f>$B85*AN65/12</f>
        <v>477.99023779824688</v>
      </c>
      <c r="AO85" s="2">
        <f t="shared" ref="AO85:AY85" si="124">$B85*AO65/12</f>
        <v>509.85977232247461</v>
      </c>
      <c r="AP85" s="2">
        <f t="shared" si="124"/>
        <v>541.65181109651087</v>
      </c>
      <c r="AQ85" s="2">
        <f t="shared" si="124"/>
        <v>573.36719138931483</v>
      </c>
      <c r="AR85" s="2">
        <f t="shared" si="124"/>
        <v>605.00674666502653</v>
      </c>
      <c r="AS85" s="2">
        <f t="shared" si="124"/>
        <v>636.5713066097868</v>
      </c>
      <c r="AT85" s="2">
        <f t="shared" si="124"/>
        <v>668.06169715840747</v>
      </c>
      <c r="AU85" s="2">
        <f t="shared" si="124"/>
        <v>699.47874052089639</v>
      </c>
      <c r="AV85" s="2">
        <f t="shared" si="124"/>
        <v>730.82325520883489</v>
      </c>
      <c r="AW85" s="2">
        <f t="shared" si="124"/>
        <v>762.09605606161131</v>
      </c>
      <c r="AX85" s="2">
        <f t="shared" si="124"/>
        <v>793.29795427250963</v>
      </c>
      <c r="AY85" s="2">
        <f t="shared" si="124"/>
        <v>824.429757414655</v>
      </c>
      <c r="AZ85" s="2">
        <f t="shared" ref="AZ85:AZ92" si="125">SUM(P85:AA85)</f>
        <v>2113.4569880683325</v>
      </c>
      <c r="BA85" s="2">
        <f t="shared" ref="BA85:BA92" si="126">SUM(AB85:AM85)</f>
        <v>4258.3507588356624</v>
      </c>
      <c r="BB85" s="2">
        <f t="shared" ref="BB85:BB92" si="127">SUM(AN85:AY85)</f>
        <v>7822.6345265182754</v>
      </c>
    </row>
    <row r="86" spans="1:54" x14ac:dyDescent="0.25">
      <c r="A86" s="5" t="s">
        <v>19</v>
      </c>
      <c r="B86" s="35">
        <f>Assumptions!Q3</f>
        <v>0</v>
      </c>
      <c r="C86" s="2">
        <f t="shared" ref="C86:N92" si="128">$B86*C66/12</f>
        <v>0</v>
      </c>
      <c r="D86" s="2">
        <f t="shared" si="128"/>
        <v>0</v>
      </c>
      <c r="E86" s="2">
        <f t="shared" si="128"/>
        <v>0</v>
      </c>
      <c r="F86" s="2">
        <f t="shared" si="128"/>
        <v>0</v>
      </c>
      <c r="G86" s="2">
        <f t="shared" si="128"/>
        <v>0</v>
      </c>
      <c r="H86" s="2">
        <f t="shared" si="128"/>
        <v>0</v>
      </c>
      <c r="I86" s="2">
        <f t="shared" si="128"/>
        <v>0</v>
      </c>
      <c r="J86" s="2">
        <f t="shared" si="128"/>
        <v>0</v>
      </c>
      <c r="K86" s="2">
        <f t="shared" si="128"/>
        <v>0</v>
      </c>
      <c r="L86" s="2">
        <f t="shared" si="128"/>
        <v>0</v>
      </c>
      <c r="M86" s="2">
        <f t="shared" si="128"/>
        <v>0</v>
      </c>
      <c r="N86" s="2">
        <f t="shared" si="128"/>
        <v>0</v>
      </c>
      <c r="O86" s="2">
        <f t="shared" si="121"/>
        <v>0</v>
      </c>
      <c r="P86" s="2">
        <f t="shared" ref="P86:AY92" si="129">$B86*P66/12</f>
        <v>0</v>
      </c>
      <c r="Q86" s="2">
        <f t="shared" si="129"/>
        <v>0</v>
      </c>
      <c r="R86" s="2">
        <f t="shared" si="129"/>
        <v>0</v>
      </c>
      <c r="S86" s="2">
        <f t="shared" si="129"/>
        <v>0</v>
      </c>
      <c r="T86" s="2">
        <f t="shared" si="129"/>
        <v>0</v>
      </c>
      <c r="U86" s="2">
        <f t="shared" si="129"/>
        <v>0</v>
      </c>
      <c r="V86" s="2">
        <f t="shared" si="129"/>
        <v>0</v>
      </c>
      <c r="W86" s="2">
        <f t="shared" si="129"/>
        <v>0</v>
      </c>
      <c r="X86" s="2">
        <f t="shared" si="129"/>
        <v>0</v>
      </c>
      <c r="Y86" s="2">
        <f t="shared" si="129"/>
        <v>0</v>
      </c>
      <c r="Z86" s="2">
        <f t="shared" si="129"/>
        <v>0</v>
      </c>
      <c r="AA86" s="2">
        <f t="shared" si="129"/>
        <v>0</v>
      </c>
      <c r="AB86" s="2">
        <f t="shared" si="129"/>
        <v>0</v>
      </c>
      <c r="AC86" s="2">
        <f t="shared" si="129"/>
        <v>0</v>
      </c>
      <c r="AD86" s="2">
        <f t="shared" si="129"/>
        <v>0</v>
      </c>
      <c r="AE86" s="2">
        <f t="shared" si="129"/>
        <v>0</v>
      </c>
      <c r="AF86" s="2">
        <f t="shared" si="129"/>
        <v>0</v>
      </c>
      <c r="AG86" s="2">
        <f t="shared" si="129"/>
        <v>0</v>
      </c>
      <c r="AH86" s="2">
        <f t="shared" si="129"/>
        <v>0</v>
      </c>
      <c r="AI86" s="2">
        <f t="shared" si="129"/>
        <v>0</v>
      </c>
      <c r="AJ86" s="2">
        <f t="shared" si="129"/>
        <v>0</v>
      </c>
      <c r="AK86" s="2">
        <f t="shared" si="129"/>
        <v>0</v>
      </c>
      <c r="AL86" s="2">
        <f t="shared" si="129"/>
        <v>0</v>
      </c>
      <c r="AM86" s="2">
        <f t="shared" si="129"/>
        <v>0</v>
      </c>
      <c r="AN86" s="2">
        <f t="shared" si="129"/>
        <v>0</v>
      </c>
      <c r="AO86" s="2">
        <f t="shared" si="129"/>
        <v>0</v>
      </c>
      <c r="AP86" s="2">
        <f t="shared" si="129"/>
        <v>0</v>
      </c>
      <c r="AQ86" s="2">
        <f t="shared" si="129"/>
        <v>0</v>
      </c>
      <c r="AR86" s="2">
        <f t="shared" si="129"/>
        <v>0</v>
      </c>
      <c r="AS86" s="2">
        <f t="shared" si="129"/>
        <v>0</v>
      </c>
      <c r="AT86" s="2">
        <f t="shared" si="129"/>
        <v>0</v>
      </c>
      <c r="AU86" s="2">
        <f t="shared" si="129"/>
        <v>0</v>
      </c>
      <c r="AV86" s="2">
        <f t="shared" si="129"/>
        <v>0</v>
      </c>
      <c r="AW86" s="2">
        <f t="shared" si="129"/>
        <v>0</v>
      </c>
      <c r="AX86" s="2">
        <f t="shared" si="129"/>
        <v>0</v>
      </c>
      <c r="AY86" s="2">
        <f t="shared" si="129"/>
        <v>0</v>
      </c>
      <c r="AZ86" s="2">
        <f t="shared" si="125"/>
        <v>0</v>
      </c>
      <c r="BA86" s="2">
        <f t="shared" si="126"/>
        <v>0</v>
      </c>
      <c r="BB86" s="2">
        <f t="shared" si="127"/>
        <v>0</v>
      </c>
    </row>
    <row r="87" spans="1:54" x14ac:dyDescent="0.25">
      <c r="A87" s="5" t="s">
        <v>20</v>
      </c>
      <c r="B87" s="8">
        <f>Assumptions!Q4</f>
        <v>1.6000000000000001E-3</v>
      </c>
      <c r="C87" s="2">
        <f t="shared" si="128"/>
        <v>2.7586014749051344</v>
      </c>
      <c r="D87" s="2">
        <f t="shared" si="128"/>
        <v>5.4765790666536063</v>
      </c>
      <c r="E87" s="2">
        <f t="shared" si="128"/>
        <v>10.519209120019573</v>
      </c>
      <c r="F87" s="2">
        <f t="shared" si="128"/>
        <v>18.246504286048399</v>
      </c>
      <c r="G87" s="2">
        <f t="shared" si="128"/>
        <v>27.436968861389037</v>
      </c>
      <c r="H87" s="2">
        <f t="shared" si="128"/>
        <v>36.493167481396156</v>
      </c>
      <c r="I87" s="2">
        <f t="shared" si="128"/>
        <v>45.417618950877291</v>
      </c>
      <c r="J87" s="2">
        <f t="shared" si="128"/>
        <v>54.212797070132638</v>
      </c>
      <c r="K87" s="2">
        <f t="shared" si="128"/>
        <v>62.881131446129444</v>
      </c>
      <c r="L87" s="2">
        <f t="shared" si="128"/>
        <v>71.425008289078903</v>
      </c>
      <c r="M87" s="2">
        <f t="shared" si="128"/>
        <v>79.846771194678411</v>
      </c>
      <c r="N87" s="2">
        <f t="shared" si="128"/>
        <v>88.148721912276869</v>
      </c>
      <c r="O87" s="2">
        <f t="shared" si="121"/>
        <v>502.86467915358548</v>
      </c>
      <c r="P87" s="2">
        <f t="shared" si="129"/>
        <v>94.686878231992594</v>
      </c>
      <c r="Q87" s="2">
        <f t="shared" si="129"/>
        <v>102.75055682361182</v>
      </c>
      <c r="R87" s="2">
        <f t="shared" si="129"/>
        <v>110.70106722958025</v>
      </c>
      <c r="S87" s="2">
        <f t="shared" si="129"/>
        <v>118.54055116498536</v>
      </c>
      <c r="T87" s="2">
        <f t="shared" si="129"/>
        <v>126.27111213676341</v>
      </c>
      <c r="U87" s="2">
        <f t="shared" si="129"/>
        <v>133.89481613256822</v>
      </c>
      <c r="V87" s="2">
        <f t="shared" si="129"/>
        <v>141.41369229724393</v>
      </c>
      <c r="W87" s="2">
        <f t="shared" si="129"/>
        <v>148.82973359712483</v>
      </c>
      <c r="X87" s="2">
        <f t="shared" si="129"/>
        <v>156.14489747238173</v>
      </c>
      <c r="Y87" s="2">
        <f t="shared" si="129"/>
        <v>163.36110647762948</v>
      </c>
      <c r="Z87" s="2">
        <f t="shared" si="129"/>
        <v>170.48024891100744</v>
      </c>
      <c r="AA87" s="2">
        <f t="shared" si="129"/>
        <v>177.50417943194043</v>
      </c>
      <c r="AB87" s="2">
        <f t="shared" si="129"/>
        <v>179.05079649461788</v>
      </c>
      <c r="AC87" s="2">
        <f t="shared" si="129"/>
        <v>195.3301722725831</v>
      </c>
      <c r="AD87" s="2">
        <f t="shared" si="129"/>
        <v>211.38036470953796</v>
      </c>
      <c r="AE87" s="2">
        <f t="shared" si="129"/>
        <v>227.20570811892185</v>
      </c>
      <c r="AF87" s="2">
        <f t="shared" si="129"/>
        <v>242.81045948078736</v>
      </c>
      <c r="AG87" s="2">
        <f t="shared" si="129"/>
        <v>258.19879983604136</v>
      </c>
      <c r="AH87" s="2">
        <f t="shared" si="129"/>
        <v>273.374835655597</v>
      </c>
      <c r="AI87" s="2">
        <f t="shared" si="129"/>
        <v>288.3426001848884</v>
      </c>
      <c r="AJ87" s="2">
        <f t="shared" si="129"/>
        <v>303.10605476419164</v>
      </c>
      <c r="AK87" s="2">
        <f t="shared" si="129"/>
        <v>317.6690901251867</v>
      </c>
      <c r="AL87" s="2">
        <f t="shared" si="129"/>
        <v>332.03552766418943</v>
      </c>
      <c r="AM87" s="2">
        <f t="shared" si="129"/>
        <v>346.2091206924726</v>
      </c>
      <c r="AN87" s="2">
        <f t="shared" si="129"/>
        <v>349.80036968384547</v>
      </c>
      <c r="AO87" s="2">
        <f t="shared" si="129"/>
        <v>373.02330501462239</v>
      </c>
      <c r="AP87" s="2">
        <f t="shared" si="129"/>
        <v>395.92486615364624</v>
      </c>
      <c r="AQ87" s="2">
        <f t="shared" si="129"/>
        <v>418.51115420614263</v>
      </c>
      <c r="AR87" s="2">
        <f t="shared" si="129"/>
        <v>440.78816149315526</v>
      </c>
      <c r="AS87" s="2">
        <f t="shared" si="129"/>
        <v>462.76177351305228</v>
      </c>
      <c r="AT87" s="2">
        <f t="shared" si="129"/>
        <v>484.43777086773576</v>
      </c>
      <c r="AU87" s="2">
        <f t="shared" si="129"/>
        <v>505.82183115419116</v>
      </c>
      <c r="AV87" s="2">
        <f t="shared" si="129"/>
        <v>526.91953082199984</v>
      </c>
      <c r="AW87" s="2">
        <f t="shared" si="129"/>
        <v>547.73634699742763</v>
      </c>
      <c r="AX87" s="2">
        <f t="shared" si="129"/>
        <v>568.27765927469136</v>
      </c>
      <c r="AY87" s="2">
        <f t="shared" si="129"/>
        <v>588.54875147499263</v>
      </c>
      <c r="AZ87" s="2">
        <f t="shared" si="125"/>
        <v>1644.5788399068294</v>
      </c>
      <c r="BA87" s="2">
        <f t="shared" si="126"/>
        <v>3174.713529999015</v>
      </c>
      <c r="BB87" s="2">
        <f t="shared" si="127"/>
        <v>5662.5515206555028</v>
      </c>
    </row>
    <row r="88" spans="1:54" x14ac:dyDescent="0.25">
      <c r="A88" s="5" t="s">
        <v>21</v>
      </c>
      <c r="B88" s="8">
        <f>Assumptions!Q5</f>
        <v>3.0000000000000001E-3</v>
      </c>
      <c r="C88" s="2">
        <f t="shared" si="128"/>
        <v>30.110753115213246</v>
      </c>
      <c r="D88" s="2">
        <f t="shared" si="128"/>
        <v>59.71786593846749</v>
      </c>
      <c r="E88" s="2">
        <f t="shared" si="128"/>
        <v>114.64095093964615</v>
      </c>
      <c r="F88" s="2">
        <f t="shared" si="128"/>
        <v>198.76004125941256</v>
      </c>
      <c r="G88" s="2">
        <f t="shared" si="128"/>
        <v>298.68578451530578</v>
      </c>
      <c r="H88" s="2">
        <f t="shared" si="128"/>
        <v>396.95315756012741</v>
      </c>
      <c r="I88" s="2">
        <f t="shared" si="128"/>
        <v>493.59644134318438</v>
      </c>
      <c r="J88" s="2">
        <f t="shared" si="128"/>
        <v>588.64923484025473</v>
      </c>
      <c r="K88" s="2">
        <f t="shared" si="128"/>
        <v>682.14446870499137</v>
      </c>
      <c r="L88" s="2">
        <f t="shared" si="128"/>
        <v>774.11441864733979</v>
      </c>
      <c r="M88" s="2">
        <f t="shared" si="128"/>
        <v>864.59071854442243</v>
      </c>
      <c r="N88" s="2">
        <f t="shared" si="128"/>
        <v>953.60437328924843</v>
      </c>
      <c r="O88" s="2">
        <f t="shared" si="121"/>
        <v>5455.5712086976137</v>
      </c>
      <c r="P88" s="2">
        <f t="shared" si="129"/>
        <v>1023.3256607031748</v>
      </c>
      <c r="Q88" s="2">
        <f t="shared" si="129"/>
        <v>1109.4461172382883</v>
      </c>
      <c r="R88" s="2">
        <f t="shared" si="129"/>
        <v>1194.1931026458315</v>
      </c>
      <c r="S88" s="2">
        <f t="shared" si="129"/>
        <v>1277.595228680578</v>
      </c>
      <c r="T88" s="2">
        <f t="shared" si="129"/>
        <v>1359.6805386019053</v>
      </c>
      <c r="U88" s="2">
        <f t="shared" si="129"/>
        <v>1440.4765185559424</v>
      </c>
      <c r="V88" s="2">
        <f t="shared" si="129"/>
        <v>1520.0101087301225</v>
      </c>
      <c r="W88" s="2">
        <f t="shared" si="129"/>
        <v>1598.3077142846757</v>
      </c>
      <c r="X88" s="2">
        <f t="shared" si="129"/>
        <v>1675.395216065539</v>
      </c>
      <c r="Y88" s="2">
        <f t="shared" si="129"/>
        <v>1751.2979811030443</v>
      </c>
      <c r="Z88" s="2">
        <f t="shared" si="129"/>
        <v>1826.0408729006765</v>
      </c>
      <c r="AA88" s="2">
        <f t="shared" si="129"/>
        <v>1899.6482615180942</v>
      </c>
      <c r="AB88" s="2">
        <f t="shared" si="129"/>
        <v>1914.2793166017191</v>
      </c>
      <c r="AC88" s="2">
        <f t="shared" si="129"/>
        <v>2088.734318269861</v>
      </c>
      <c r="AD88" s="2">
        <f t="shared" si="129"/>
        <v>2260.3966772308645</v>
      </c>
      <c r="AE88" s="2">
        <f t="shared" si="129"/>
        <v>2429.3245263589283</v>
      </c>
      <c r="AF88" s="2">
        <f t="shared" si="129"/>
        <v>2595.5748433349586</v>
      </c>
      <c r="AG88" s="2">
        <f t="shared" si="129"/>
        <v>2759.2034737748722</v>
      </c>
      <c r="AH88" s="2">
        <f t="shared" si="129"/>
        <v>2920.265153895411</v>
      </c>
      <c r="AI88" s="2">
        <f t="shared" si="129"/>
        <v>3078.8135327267232</v>
      </c>
      <c r="AJ88" s="2">
        <f t="shared" si="129"/>
        <v>3234.9011938807703</v>
      </c>
      <c r="AK88" s="2">
        <f t="shared" si="129"/>
        <v>3388.579676884448</v>
      </c>
      <c r="AL88" s="2">
        <f t="shared" si="129"/>
        <v>3539.8994980861262</v>
      </c>
      <c r="AM88" s="2">
        <f t="shared" si="129"/>
        <v>3688.9101711441417</v>
      </c>
      <c r="AN88" s="2">
        <f t="shared" si="129"/>
        <v>3724.6841072789425</v>
      </c>
      <c r="AO88" s="2">
        <f t="shared" si="129"/>
        <v>3972.0946751422512</v>
      </c>
      <c r="AP88" s="2">
        <f t="shared" si="129"/>
        <v>4215.6108623976079</v>
      </c>
      <c r="AQ88" s="2">
        <f t="shared" si="129"/>
        <v>4455.314006624817</v>
      </c>
      <c r="AR88" s="2">
        <f t="shared" si="129"/>
        <v>4691.2838299463865</v>
      </c>
      <c r="AS88" s="2">
        <f t="shared" si="129"/>
        <v>4923.5984713736443</v>
      </c>
      <c r="AT88" s="2">
        <f t="shared" si="129"/>
        <v>5152.3345185060607</v>
      </c>
      <c r="AU88" s="2">
        <f t="shared" si="129"/>
        <v>5377.5670385966932</v>
      </c>
      <c r="AV88" s="2">
        <f t="shared" si="129"/>
        <v>5599.3696089964678</v>
      </c>
      <c r="AW88" s="2">
        <f t="shared" si="129"/>
        <v>5817.8143469896722</v>
      </c>
      <c r="AX88" s="2">
        <f t="shared" si="129"/>
        <v>6032.9719390328783</v>
      </c>
      <c r="AY88" s="2">
        <f t="shared" si="129"/>
        <v>6244.9116694091972</v>
      </c>
      <c r="AZ88" s="2">
        <f t="shared" si="125"/>
        <v>17675.417321027871</v>
      </c>
      <c r="BA88" s="2">
        <f t="shared" si="126"/>
        <v>33898.882382188822</v>
      </c>
      <c r="BB88" s="2">
        <f t="shared" si="127"/>
        <v>60207.555074294622</v>
      </c>
    </row>
    <row r="89" spans="1:54" x14ac:dyDescent="0.25">
      <c r="A89" s="5" t="s">
        <v>22</v>
      </c>
      <c r="B89" s="8">
        <f>Assumptions!Q6</f>
        <v>3.0000000000000001E-3</v>
      </c>
      <c r="C89" s="2">
        <f t="shared" si="128"/>
        <v>216.79742242953537</v>
      </c>
      <c r="D89" s="2">
        <f t="shared" si="128"/>
        <v>429.96863475696591</v>
      </c>
      <c r="E89" s="2">
        <f t="shared" si="128"/>
        <v>825.41484676545224</v>
      </c>
      <c r="F89" s="2">
        <f t="shared" si="128"/>
        <v>1431.0722970677705</v>
      </c>
      <c r="G89" s="2">
        <f t="shared" si="128"/>
        <v>2150.537648510202</v>
      </c>
      <c r="H89" s="2">
        <f t="shared" si="128"/>
        <v>2858.0627344329173</v>
      </c>
      <c r="I89" s="2">
        <f t="shared" si="128"/>
        <v>3553.894377670928</v>
      </c>
      <c r="J89" s="2">
        <f t="shared" si="128"/>
        <v>4238.2744908498344</v>
      </c>
      <c r="K89" s="2">
        <f t="shared" si="128"/>
        <v>4911.4401746759413</v>
      </c>
      <c r="L89" s="2">
        <f t="shared" si="128"/>
        <v>5573.6238142608499</v>
      </c>
      <c r="M89" s="2">
        <f t="shared" si="128"/>
        <v>6225.0531735198456</v>
      </c>
      <c r="N89" s="2">
        <f t="shared" si="128"/>
        <v>6865.9514876825933</v>
      </c>
      <c r="O89" s="2">
        <f t="shared" si="121"/>
        <v>39280.094102622832</v>
      </c>
      <c r="P89" s="2">
        <f t="shared" si="129"/>
        <v>7367.9447570628608</v>
      </c>
      <c r="Q89" s="2">
        <f t="shared" si="129"/>
        <v>7988.0120441156796</v>
      </c>
      <c r="R89" s="2">
        <f t="shared" si="129"/>
        <v>8598.190339049992</v>
      </c>
      <c r="S89" s="2">
        <f t="shared" si="129"/>
        <v>9198.6856465001674</v>
      </c>
      <c r="T89" s="2">
        <f t="shared" si="129"/>
        <v>9789.6998779337227</v>
      </c>
      <c r="U89" s="2">
        <f t="shared" si="129"/>
        <v>10371.430933602791</v>
      </c>
      <c r="V89" s="2">
        <f t="shared" si="129"/>
        <v>10944.072782856891</v>
      </c>
      <c r="W89" s="2">
        <f t="shared" si="129"/>
        <v>11507.815542849674</v>
      </c>
      <c r="X89" s="2">
        <f t="shared" si="129"/>
        <v>12062.845555671885</v>
      </c>
      <c r="Y89" s="2">
        <f t="shared" si="129"/>
        <v>12609.345463941921</v>
      </c>
      <c r="Z89" s="2">
        <f t="shared" si="129"/>
        <v>13147.494284884868</v>
      </c>
      <c r="AA89" s="2">
        <f t="shared" si="129"/>
        <v>13677.46748293028</v>
      </c>
      <c r="AB89" s="2">
        <f t="shared" si="129"/>
        <v>13782.811079532383</v>
      </c>
      <c r="AC89" s="2">
        <f t="shared" si="129"/>
        <v>15038.887091543003</v>
      </c>
      <c r="AD89" s="2">
        <f t="shared" si="129"/>
        <v>16274.856076062229</v>
      </c>
      <c r="AE89" s="2">
        <f t="shared" si="129"/>
        <v>17491.136589784292</v>
      </c>
      <c r="AF89" s="2">
        <f t="shared" si="129"/>
        <v>18688.138872011703</v>
      </c>
      <c r="AG89" s="2">
        <f t="shared" si="129"/>
        <v>19866.265011179083</v>
      </c>
      <c r="AH89" s="2">
        <f t="shared" si="129"/>
        <v>21025.909108046963</v>
      </c>
      <c r="AI89" s="2">
        <f t="shared" si="129"/>
        <v>22167.457435632412</v>
      </c>
      <c r="AJ89" s="2">
        <f t="shared" si="129"/>
        <v>23291.288595941547</v>
      </c>
      <c r="AK89" s="2">
        <f t="shared" si="129"/>
        <v>24397.773673568023</v>
      </c>
      <c r="AL89" s="2">
        <f t="shared" si="129"/>
        <v>25487.27638622011</v>
      </c>
      <c r="AM89" s="2">
        <f t="shared" si="129"/>
        <v>26560.153232237819</v>
      </c>
      <c r="AN89" s="2">
        <f t="shared" si="129"/>
        <v>26817.725572408381</v>
      </c>
      <c r="AO89" s="2">
        <f t="shared" si="129"/>
        <v>28599.081661024207</v>
      </c>
      <c r="AP89" s="2">
        <f t="shared" si="129"/>
        <v>30352.398209262774</v>
      </c>
      <c r="AQ89" s="2">
        <f t="shared" si="129"/>
        <v>32078.260847698682</v>
      </c>
      <c r="AR89" s="2">
        <f t="shared" si="129"/>
        <v>33777.243575613982</v>
      </c>
      <c r="AS89" s="2">
        <f t="shared" si="129"/>
        <v>35449.908993890247</v>
      </c>
      <c r="AT89" s="2">
        <f t="shared" si="129"/>
        <v>37096.808533243639</v>
      </c>
      <c r="AU89" s="2">
        <f t="shared" si="129"/>
        <v>38718.482677896201</v>
      </c>
      <c r="AV89" s="2">
        <f t="shared" si="129"/>
        <v>40315.461184774576</v>
      </c>
      <c r="AW89" s="2">
        <f t="shared" si="129"/>
        <v>41888.263298325641</v>
      </c>
      <c r="AX89" s="2">
        <f t="shared" si="129"/>
        <v>43437.397961036717</v>
      </c>
      <c r="AY89" s="2">
        <f t="shared" si="129"/>
        <v>44963.364019746215</v>
      </c>
      <c r="AZ89" s="2">
        <f t="shared" si="125"/>
        <v>127263.00471140073</v>
      </c>
      <c r="BA89" s="2">
        <f t="shared" si="126"/>
        <v>244071.9531517596</v>
      </c>
      <c r="BB89" s="2">
        <f t="shared" si="127"/>
        <v>433494.39653492125</v>
      </c>
    </row>
    <row r="90" spans="1:54" x14ac:dyDescent="0.25">
      <c r="A90" s="5" t="s">
        <v>23</v>
      </c>
      <c r="B90" s="8">
        <f>Assumptions!Q7</f>
        <v>2.7000000000000001E-3</v>
      </c>
      <c r="C90" s="2">
        <f t="shared" si="128"/>
        <v>124.13706637073103</v>
      </c>
      <c r="D90" s="2">
        <f t="shared" si="128"/>
        <v>246.4460579994122</v>
      </c>
      <c r="E90" s="2">
        <f t="shared" si="128"/>
        <v>473.36441040088067</v>
      </c>
      <c r="F90" s="2">
        <f t="shared" si="128"/>
        <v>821.09269287217774</v>
      </c>
      <c r="G90" s="2">
        <f t="shared" si="128"/>
        <v>1234.6635987625068</v>
      </c>
      <c r="H90" s="2">
        <f t="shared" si="128"/>
        <v>1642.1925366628266</v>
      </c>
      <c r="I90" s="2">
        <f t="shared" si="128"/>
        <v>2043.7928527894785</v>
      </c>
      <c r="J90" s="2">
        <f t="shared" si="128"/>
        <v>2439.5758681559696</v>
      </c>
      <c r="K90" s="2">
        <f t="shared" si="128"/>
        <v>2829.6509150758252</v>
      </c>
      <c r="L90" s="2">
        <f t="shared" si="128"/>
        <v>3214.1253730085505</v>
      </c>
      <c r="M90" s="2">
        <f t="shared" si="128"/>
        <v>3593.1047037605281</v>
      </c>
      <c r="N90" s="2">
        <f t="shared" si="128"/>
        <v>3966.6924860524591</v>
      </c>
      <c r="O90" s="2">
        <f t="shared" si="121"/>
        <v>22628.841261911344</v>
      </c>
      <c r="P90" s="2">
        <f t="shared" si="129"/>
        <v>4260.9095204396663</v>
      </c>
      <c r="Q90" s="2">
        <f t="shared" si="129"/>
        <v>4623.7750570625303</v>
      </c>
      <c r="R90" s="2">
        <f t="shared" si="129"/>
        <v>4981.5480253311107</v>
      </c>
      <c r="S90" s="2">
        <f t="shared" si="129"/>
        <v>5334.3248024243403</v>
      </c>
      <c r="T90" s="2">
        <f t="shared" si="129"/>
        <v>5682.2000461543512</v>
      </c>
      <c r="U90" s="2">
        <f t="shared" si="129"/>
        <v>6025.2667259655691</v>
      </c>
      <c r="V90" s="2">
        <f t="shared" si="129"/>
        <v>6363.616153375976</v>
      </c>
      <c r="W90" s="2">
        <f t="shared" si="129"/>
        <v>6697.3380118706182</v>
      </c>
      <c r="X90" s="2">
        <f t="shared" si="129"/>
        <v>7026.5203862571771</v>
      </c>
      <c r="Y90" s="2">
        <f t="shared" si="129"/>
        <v>7351.2497914933265</v>
      </c>
      <c r="Z90" s="2">
        <f t="shared" si="129"/>
        <v>7671.6112009953367</v>
      </c>
      <c r="AA90" s="2">
        <f t="shared" si="129"/>
        <v>7987.6880744373229</v>
      </c>
      <c r="AB90" s="2">
        <f t="shared" si="129"/>
        <v>8057.2858422578038</v>
      </c>
      <c r="AC90" s="2">
        <f t="shared" si="129"/>
        <v>8789.8577522662381</v>
      </c>
      <c r="AD90" s="2">
        <f t="shared" si="129"/>
        <v>9512.1164119292025</v>
      </c>
      <c r="AE90" s="2">
        <f t="shared" si="129"/>
        <v>10224.256865351477</v>
      </c>
      <c r="AF90" s="2">
        <f t="shared" si="129"/>
        <v>10926.470676635421</v>
      </c>
      <c r="AG90" s="2">
        <f t="shared" si="129"/>
        <v>11618.94599262185</v>
      </c>
      <c r="AH90" s="2">
        <f t="shared" si="129"/>
        <v>12301.867604501856</v>
      </c>
      <c r="AI90" s="2">
        <f t="shared" si="129"/>
        <v>12975.417008319973</v>
      </c>
      <c r="AJ90" s="2">
        <f t="shared" si="129"/>
        <v>13639.772464388618</v>
      </c>
      <c r="AK90" s="2">
        <f t="shared" si="129"/>
        <v>14295.109055633395</v>
      </c>
      <c r="AL90" s="2">
        <f t="shared" si="129"/>
        <v>14941.598744888519</v>
      </c>
      <c r="AM90" s="2">
        <f t="shared" si="129"/>
        <v>15579.410431161259</v>
      </c>
      <c r="AN90" s="2">
        <f t="shared" si="129"/>
        <v>15741.016635773041</v>
      </c>
      <c r="AO90" s="2">
        <f t="shared" si="129"/>
        <v>16786.048725658005</v>
      </c>
      <c r="AP90" s="2">
        <f t="shared" si="129"/>
        <v>17816.618976914076</v>
      </c>
      <c r="AQ90" s="2">
        <f t="shared" si="129"/>
        <v>18833.001939276412</v>
      </c>
      <c r="AR90" s="2">
        <f t="shared" si="129"/>
        <v>19835.467267191976</v>
      </c>
      <c r="AS90" s="2">
        <f t="shared" si="129"/>
        <v>20824.279808087336</v>
      </c>
      <c r="AT90" s="2">
        <f t="shared" si="129"/>
        <v>21799.699689048095</v>
      </c>
      <c r="AU90" s="2">
        <f t="shared" si="129"/>
        <v>22761.982401938589</v>
      </c>
      <c r="AV90" s="2">
        <f t="shared" si="129"/>
        <v>23711.378886989976</v>
      </c>
      <c r="AW90" s="2">
        <f t="shared" si="129"/>
        <v>24648.135614884235</v>
      </c>
      <c r="AX90" s="2">
        <f t="shared" si="129"/>
        <v>25572.494667361098</v>
      </c>
      <c r="AY90" s="2">
        <f t="shared" si="129"/>
        <v>26484.693816374656</v>
      </c>
      <c r="AZ90" s="2">
        <f t="shared" si="125"/>
        <v>74006.047795807332</v>
      </c>
      <c r="BA90" s="2">
        <f t="shared" si="126"/>
        <v>142862.10884995561</v>
      </c>
      <c r="BB90" s="2">
        <f t="shared" si="127"/>
        <v>254814.81842949751</v>
      </c>
    </row>
    <row r="91" spans="1:54" x14ac:dyDescent="0.25">
      <c r="A91" s="5" t="s">
        <v>24</v>
      </c>
      <c r="B91" s="8">
        <f>Assumptions!Q8</f>
        <v>1.6000000000000001E-3</v>
      </c>
      <c r="C91" s="2">
        <f t="shared" si="128"/>
        <v>68.96503687262836</v>
      </c>
      <c r="D91" s="2">
        <f t="shared" si="128"/>
        <v>136.91447666634014</v>
      </c>
      <c r="E91" s="2">
        <f t="shared" si="128"/>
        <v>262.98022800048926</v>
      </c>
      <c r="F91" s="2">
        <f t="shared" si="128"/>
        <v>456.16260715121001</v>
      </c>
      <c r="G91" s="2">
        <f t="shared" si="128"/>
        <v>685.92422153472614</v>
      </c>
      <c r="H91" s="2">
        <f t="shared" si="128"/>
        <v>912.32918703490384</v>
      </c>
      <c r="I91" s="2">
        <f t="shared" si="128"/>
        <v>1135.4404737719321</v>
      </c>
      <c r="J91" s="2">
        <f t="shared" si="128"/>
        <v>1355.3199267533162</v>
      </c>
      <c r="K91" s="2">
        <f t="shared" si="128"/>
        <v>1572.028286153236</v>
      </c>
      <c r="L91" s="2">
        <f t="shared" si="128"/>
        <v>1785.6252072269724</v>
      </c>
      <c r="M91" s="2">
        <f t="shared" si="128"/>
        <v>1996.1692798669601</v>
      </c>
      <c r="N91" s="2">
        <f t="shared" si="128"/>
        <v>2203.7180478069222</v>
      </c>
      <c r="O91" s="2">
        <f t="shared" si="121"/>
        <v>12571.578578839637</v>
      </c>
      <c r="P91" s="2">
        <f t="shared" si="129"/>
        <v>2367.1719557998154</v>
      </c>
      <c r="Q91" s="2">
        <f t="shared" si="129"/>
        <v>2568.7639205902951</v>
      </c>
      <c r="R91" s="2">
        <f t="shared" si="129"/>
        <v>2767.5266807395055</v>
      </c>
      <c r="S91" s="2">
        <f t="shared" si="129"/>
        <v>2963.5137791246339</v>
      </c>
      <c r="T91" s="2">
        <f t="shared" si="129"/>
        <v>3156.7778034190851</v>
      </c>
      <c r="U91" s="2">
        <f t="shared" si="129"/>
        <v>3347.3704033142044</v>
      </c>
      <c r="V91" s="2">
        <f t="shared" si="129"/>
        <v>3535.3423074310972</v>
      </c>
      <c r="W91" s="2">
        <f t="shared" si="129"/>
        <v>3720.7433399281203</v>
      </c>
      <c r="X91" s="2">
        <f t="shared" si="129"/>
        <v>3903.6224368095432</v>
      </c>
      <c r="Y91" s="2">
        <f t="shared" si="129"/>
        <v>4084.0276619407364</v>
      </c>
      <c r="Z91" s="2">
        <f t="shared" si="129"/>
        <v>4262.006222775186</v>
      </c>
      <c r="AA91" s="2">
        <f t="shared" si="129"/>
        <v>4437.6044857985116</v>
      </c>
      <c r="AB91" s="2">
        <f t="shared" si="129"/>
        <v>4476.2699123654465</v>
      </c>
      <c r="AC91" s="2">
        <f t="shared" si="129"/>
        <v>4883.2543068145778</v>
      </c>
      <c r="AD91" s="2">
        <f t="shared" si="129"/>
        <v>5284.5091177384484</v>
      </c>
      <c r="AE91" s="2">
        <f t="shared" si="129"/>
        <v>5680.1427029730448</v>
      </c>
      <c r="AF91" s="2">
        <f t="shared" si="129"/>
        <v>6070.2614870196812</v>
      </c>
      <c r="AG91" s="2">
        <f t="shared" si="129"/>
        <v>6454.9699959010295</v>
      </c>
      <c r="AH91" s="2">
        <f t="shared" si="129"/>
        <v>6834.3708913899218</v>
      </c>
      <c r="AI91" s="2">
        <f t="shared" si="129"/>
        <v>7208.5650046222081</v>
      </c>
      <c r="AJ91" s="2">
        <f t="shared" si="129"/>
        <v>7577.6513691047903</v>
      </c>
      <c r="AK91" s="2">
        <f t="shared" si="129"/>
        <v>7941.7272531296658</v>
      </c>
      <c r="AL91" s="2">
        <f t="shared" si="129"/>
        <v>8300.8881916047339</v>
      </c>
      <c r="AM91" s="2">
        <f t="shared" si="129"/>
        <v>8655.2280173118124</v>
      </c>
      <c r="AN91" s="2">
        <f t="shared" si="129"/>
        <v>8745.0092420961355</v>
      </c>
      <c r="AO91" s="2">
        <f t="shared" si="129"/>
        <v>9325.5826253655559</v>
      </c>
      <c r="AP91" s="2">
        <f t="shared" si="129"/>
        <v>9898.1216538411554</v>
      </c>
      <c r="AQ91" s="2">
        <f t="shared" si="129"/>
        <v>10462.778855153563</v>
      </c>
      <c r="AR91" s="2">
        <f t="shared" si="129"/>
        <v>11019.704037328878</v>
      </c>
      <c r="AS91" s="2">
        <f t="shared" si="129"/>
        <v>11569.044337826306</v>
      </c>
      <c r="AT91" s="2">
        <f t="shared" si="129"/>
        <v>12110.944271693394</v>
      </c>
      <c r="AU91" s="2">
        <f t="shared" si="129"/>
        <v>12645.545778854779</v>
      </c>
      <c r="AV91" s="2">
        <f t="shared" si="129"/>
        <v>13172.988270549997</v>
      </c>
      <c r="AW91" s="2">
        <f t="shared" si="129"/>
        <v>13693.408674935694</v>
      </c>
      <c r="AX91" s="2">
        <f t="shared" si="129"/>
        <v>14206.941481867281</v>
      </c>
      <c r="AY91" s="2">
        <f t="shared" si="129"/>
        <v>14713.718786874817</v>
      </c>
      <c r="AZ91" s="2">
        <f t="shared" si="125"/>
        <v>41114.470997670738</v>
      </c>
      <c r="BA91" s="2">
        <f t="shared" si="126"/>
        <v>79367.838249975379</v>
      </c>
      <c r="BB91" s="2">
        <f t="shared" si="127"/>
        <v>141563.78801638755</v>
      </c>
    </row>
    <row r="92" spans="1:54" x14ac:dyDescent="0.25">
      <c r="A92" s="5" t="s">
        <v>25</v>
      </c>
      <c r="B92" s="8">
        <f>Assumptions!Q9</f>
        <v>1.4E-3</v>
      </c>
      <c r="C92" s="2">
        <f t="shared" si="128"/>
        <v>0</v>
      </c>
      <c r="D92" s="2">
        <f t="shared" si="128"/>
        <v>0</v>
      </c>
      <c r="E92" s="2">
        <f t="shared" si="128"/>
        <v>0</v>
      </c>
      <c r="F92" s="2">
        <f t="shared" si="128"/>
        <v>0</v>
      </c>
      <c r="G92" s="2">
        <f t="shared" si="128"/>
        <v>0</v>
      </c>
      <c r="H92" s="2">
        <f t="shared" si="128"/>
        <v>0</v>
      </c>
      <c r="I92" s="2">
        <f t="shared" si="128"/>
        <v>0</v>
      </c>
      <c r="J92" s="2">
        <f t="shared" si="128"/>
        <v>0</v>
      </c>
      <c r="K92" s="2">
        <f t="shared" si="128"/>
        <v>0</v>
      </c>
      <c r="L92" s="2">
        <f t="shared" si="128"/>
        <v>0</v>
      </c>
      <c r="M92" s="2">
        <f t="shared" si="128"/>
        <v>0</v>
      </c>
      <c r="N92" s="2">
        <f t="shared" si="128"/>
        <v>0</v>
      </c>
      <c r="O92" s="2">
        <f t="shared" si="121"/>
        <v>1.4E-3</v>
      </c>
      <c r="P92" s="2">
        <f t="shared" si="129"/>
        <v>0</v>
      </c>
      <c r="Q92" s="2">
        <f t="shared" si="129"/>
        <v>0</v>
      </c>
      <c r="R92" s="2">
        <f t="shared" si="129"/>
        <v>0</v>
      </c>
      <c r="S92" s="2">
        <f t="shared" si="129"/>
        <v>0</v>
      </c>
      <c r="T92" s="2">
        <f t="shared" si="129"/>
        <v>0</v>
      </c>
      <c r="U92" s="2">
        <f t="shared" si="129"/>
        <v>0</v>
      </c>
      <c r="V92" s="2">
        <f t="shared" si="129"/>
        <v>0</v>
      </c>
      <c r="W92" s="2">
        <f t="shared" si="129"/>
        <v>0</v>
      </c>
      <c r="X92" s="2">
        <f t="shared" si="129"/>
        <v>0</v>
      </c>
      <c r="Y92" s="2">
        <f t="shared" si="129"/>
        <v>0</v>
      </c>
      <c r="Z92" s="2">
        <f t="shared" si="129"/>
        <v>0</v>
      </c>
      <c r="AA92" s="2">
        <f t="shared" si="129"/>
        <v>0</v>
      </c>
      <c r="AB92" s="2">
        <f t="shared" si="129"/>
        <v>0</v>
      </c>
      <c r="AC92" s="2">
        <f t="shared" si="129"/>
        <v>0</v>
      </c>
      <c r="AD92" s="2">
        <f t="shared" si="129"/>
        <v>0</v>
      </c>
      <c r="AE92" s="2">
        <f t="shared" si="129"/>
        <v>0</v>
      </c>
      <c r="AF92" s="2">
        <f t="shared" si="129"/>
        <v>0</v>
      </c>
      <c r="AG92" s="2">
        <f t="shared" si="129"/>
        <v>0</v>
      </c>
      <c r="AH92" s="2">
        <f t="shared" si="129"/>
        <v>0</v>
      </c>
      <c r="AI92" s="2">
        <f t="shared" si="129"/>
        <v>0</v>
      </c>
      <c r="AJ92" s="2">
        <f t="shared" si="129"/>
        <v>0</v>
      </c>
      <c r="AK92" s="2">
        <f t="shared" si="129"/>
        <v>0</v>
      </c>
      <c r="AL92" s="2">
        <f t="shared" si="129"/>
        <v>0</v>
      </c>
      <c r="AM92" s="2">
        <f t="shared" si="129"/>
        <v>0</v>
      </c>
      <c r="AN92" s="2">
        <f t="shared" si="129"/>
        <v>0</v>
      </c>
      <c r="AO92" s="2">
        <f t="shared" si="129"/>
        <v>0</v>
      </c>
      <c r="AP92" s="2">
        <f t="shared" si="129"/>
        <v>0</v>
      </c>
      <c r="AQ92" s="2">
        <f t="shared" si="129"/>
        <v>0</v>
      </c>
      <c r="AR92" s="2">
        <f t="shared" si="129"/>
        <v>0</v>
      </c>
      <c r="AS92" s="2">
        <f t="shared" si="129"/>
        <v>0</v>
      </c>
      <c r="AT92" s="2">
        <f t="shared" si="129"/>
        <v>0</v>
      </c>
      <c r="AU92" s="2">
        <f t="shared" si="129"/>
        <v>0</v>
      </c>
      <c r="AV92" s="2">
        <f t="shared" si="129"/>
        <v>0</v>
      </c>
      <c r="AW92" s="2">
        <f t="shared" si="129"/>
        <v>0</v>
      </c>
      <c r="AX92" s="2">
        <f t="shared" si="129"/>
        <v>0</v>
      </c>
      <c r="AY92" s="2">
        <f t="shared" si="129"/>
        <v>0</v>
      </c>
      <c r="AZ92" s="2">
        <f t="shared" si="125"/>
        <v>0</v>
      </c>
      <c r="BA92" s="2">
        <f t="shared" si="126"/>
        <v>0</v>
      </c>
      <c r="BB92" s="2">
        <f t="shared" si="127"/>
        <v>0</v>
      </c>
    </row>
    <row r="93" spans="1:54" x14ac:dyDescent="0.25">
      <c r="B93" s="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4" x14ac:dyDescent="0.25">
      <c r="A94" s="19" t="s">
        <v>77</v>
      </c>
      <c r="B94" s="6"/>
      <c r="C94" s="4">
        <f>SUM(C95:C102)</f>
        <v>0</v>
      </c>
      <c r="D94" s="4">
        <f t="shared" ref="D94:N94" si="130">SUM(D95:D102)</f>
        <v>0</v>
      </c>
      <c r="E94" s="4">
        <f t="shared" si="130"/>
        <v>0</v>
      </c>
      <c r="F94" s="4">
        <f t="shared" si="130"/>
        <v>0</v>
      </c>
      <c r="G94" s="4">
        <f t="shared" si="130"/>
        <v>0</v>
      </c>
      <c r="H94" s="4">
        <f t="shared" si="130"/>
        <v>0</v>
      </c>
      <c r="I94" s="4">
        <f t="shared" si="130"/>
        <v>0</v>
      </c>
      <c r="J94" s="4">
        <f t="shared" si="130"/>
        <v>0</v>
      </c>
      <c r="K94" s="4">
        <f t="shared" si="130"/>
        <v>0</v>
      </c>
      <c r="L94" s="4">
        <f t="shared" si="130"/>
        <v>0</v>
      </c>
      <c r="M94" s="4">
        <f t="shared" si="130"/>
        <v>0</v>
      </c>
      <c r="N94" s="4">
        <f t="shared" si="130"/>
        <v>0</v>
      </c>
      <c r="O94" s="3">
        <f>SUM(C94:N94)</f>
        <v>0</v>
      </c>
      <c r="P94" s="4">
        <f>SUM(P95:P102)</f>
        <v>0</v>
      </c>
      <c r="Q94" s="4">
        <f t="shared" ref="Q94:AA94" si="131">SUM(Q95:Q102)</f>
        <v>0</v>
      </c>
      <c r="R94" s="4">
        <f t="shared" si="131"/>
        <v>0</v>
      </c>
      <c r="S94" s="4">
        <f t="shared" si="131"/>
        <v>0</v>
      </c>
      <c r="T94" s="4">
        <f t="shared" si="131"/>
        <v>0</v>
      </c>
      <c r="U94" s="4">
        <f t="shared" si="131"/>
        <v>0</v>
      </c>
      <c r="V94" s="4">
        <f t="shared" si="131"/>
        <v>0</v>
      </c>
      <c r="W94" s="4">
        <f t="shared" si="131"/>
        <v>0</v>
      </c>
      <c r="X94" s="4">
        <f t="shared" si="131"/>
        <v>0</v>
      </c>
      <c r="Y94" s="4">
        <f t="shared" si="131"/>
        <v>0</v>
      </c>
      <c r="Z94" s="4">
        <f t="shared" si="131"/>
        <v>0</v>
      </c>
      <c r="AA94" s="4">
        <f t="shared" si="131"/>
        <v>0</v>
      </c>
      <c r="AB94" s="4">
        <f>SUM(AB95:AB102)</f>
        <v>0</v>
      </c>
      <c r="AC94" s="4">
        <f t="shared" ref="AC94:AM94" si="132">SUM(AC95:AC102)</f>
        <v>0</v>
      </c>
      <c r="AD94" s="4">
        <f t="shared" si="132"/>
        <v>0</v>
      </c>
      <c r="AE94" s="4">
        <f t="shared" si="132"/>
        <v>0</v>
      </c>
      <c r="AF94" s="4">
        <f t="shared" si="132"/>
        <v>0</v>
      </c>
      <c r="AG94" s="4">
        <f t="shared" si="132"/>
        <v>0</v>
      </c>
      <c r="AH94" s="4">
        <f t="shared" si="132"/>
        <v>0</v>
      </c>
      <c r="AI94" s="4">
        <f t="shared" si="132"/>
        <v>0</v>
      </c>
      <c r="AJ94" s="4">
        <f t="shared" si="132"/>
        <v>0</v>
      </c>
      <c r="AK94" s="4">
        <f t="shared" si="132"/>
        <v>0</v>
      </c>
      <c r="AL94" s="4">
        <f t="shared" si="132"/>
        <v>0</v>
      </c>
      <c r="AM94" s="4">
        <f t="shared" si="132"/>
        <v>0</v>
      </c>
      <c r="AN94" s="4">
        <f>SUM(AN95:AN102)</f>
        <v>0</v>
      </c>
      <c r="AO94" s="4">
        <f t="shared" ref="AO94:AY94" si="133">SUM(AO95:AO102)</f>
        <v>0</v>
      </c>
      <c r="AP94" s="4">
        <f t="shared" si="133"/>
        <v>0</v>
      </c>
      <c r="AQ94" s="4">
        <f t="shared" si="133"/>
        <v>0</v>
      </c>
      <c r="AR94" s="4">
        <f t="shared" si="133"/>
        <v>0</v>
      </c>
      <c r="AS94" s="4">
        <f t="shared" si="133"/>
        <v>0</v>
      </c>
      <c r="AT94" s="4">
        <f t="shared" si="133"/>
        <v>0</v>
      </c>
      <c r="AU94" s="4">
        <f t="shared" si="133"/>
        <v>0</v>
      </c>
      <c r="AV94" s="4">
        <f t="shared" si="133"/>
        <v>0</v>
      </c>
      <c r="AW94" s="4">
        <f t="shared" si="133"/>
        <v>0</v>
      </c>
      <c r="AX94" s="4">
        <f t="shared" si="133"/>
        <v>0</v>
      </c>
      <c r="AY94" s="4">
        <f t="shared" si="133"/>
        <v>0</v>
      </c>
      <c r="AZ94" s="4">
        <f>SUM(P94:AA94)</f>
        <v>0</v>
      </c>
      <c r="BA94" s="4">
        <f>SUM(AB94:AM94)</f>
        <v>0</v>
      </c>
      <c r="BB94" s="4">
        <f>SUM(AN94:AY94)</f>
        <v>0</v>
      </c>
    </row>
    <row r="95" spans="1:54" x14ac:dyDescent="0.25">
      <c r="A95" s="5" t="s">
        <v>18</v>
      </c>
      <c r="B95" s="8"/>
      <c r="C95" s="2">
        <v>0</v>
      </c>
      <c r="D95" s="2">
        <v>0</v>
      </c>
      <c r="E95" s="2">
        <f>SUM(C85:E85)*Assumptions!$B$20</f>
        <v>0</v>
      </c>
      <c r="F95" s="2">
        <v>0</v>
      </c>
      <c r="G95" s="2">
        <v>0</v>
      </c>
      <c r="H95" s="2">
        <f>SUM(F85:H85)*Assumptions!$B$20</f>
        <v>0</v>
      </c>
      <c r="I95" s="2">
        <v>0</v>
      </c>
      <c r="J95" s="2">
        <v>0</v>
      </c>
      <c r="K95" s="2">
        <f>SUM(I85:K85)*Assumptions!$B$20</f>
        <v>0</v>
      </c>
      <c r="L95" s="2">
        <v>0</v>
      </c>
      <c r="M95" s="2">
        <v>0</v>
      </c>
      <c r="N95" s="2">
        <f>SUM(L85:N85)*Assumptions!$B$20</f>
        <v>0</v>
      </c>
      <c r="O95" s="2">
        <f>E95+H95+K95+N95</f>
        <v>0</v>
      </c>
      <c r="P95" s="2">
        <v>0</v>
      </c>
      <c r="Q95" s="2">
        <v>0</v>
      </c>
      <c r="R95" s="2">
        <f>SUM(P85:R85)*Assumptions!$B$20</f>
        <v>0</v>
      </c>
      <c r="S95" s="2">
        <v>0</v>
      </c>
      <c r="T95" s="2">
        <v>0</v>
      </c>
      <c r="U95" s="2">
        <f>SUM(S85:U85)*Assumptions!$B$20</f>
        <v>0</v>
      </c>
      <c r="V95" s="2">
        <v>0</v>
      </c>
      <c r="W95" s="2">
        <v>0</v>
      </c>
      <c r="X95" s="2">
        <f>SUM(V85:X85)*Assumptions!$B$20</f>
        <v>0</v>
      </c>
      <c r="Y95" s="2">
        <v>0</v>
      </c>
      <c r="Z95" s="2">
        <v>0</v>
      </c>
      <c r="AA95" s="2">
        <f>SUM(Y85:AA85)*Assumptions!$B$20</f>
        <v>0</v>
      </c>
      <c r="AB95" s="2">
        <v>0</v>
      </c>
      <c r="AC95" s="2">
        <v>0</v>
      </c>
      <c r="AD95" s="2">
        <f>SUM(AB85:AD85)*Assumptions!$B$20</f>
        <v>0</v>
      </c>
      <c r="AE95" s="2">
        <v>0</v>
      </c>
      <c r="AF95" s="2">
        <v>0</v>
      </c>
      <c r="AG95" s="2">
        <f>SUM(AE85:AG85)*Assumptions!$B$20</f>
        <v>0</v>
      </c>
      <c r="AH95" s="2">
        <v>0</v>
      </c>
      <c r="AI95" s="2">
        <v>0</v>
      </c>
      <c r="AJ95" s="2">
        <f>SUM(AH85:AJ85)*Assumptions!$B$20</f>
        <v>0</v>
      </c>
      <c r="AK95" s="2">
        <v>0</v>
      </c>
      <c r="AL95" s="2">
        <v>0</v>
      </c>
      <c r="AM95" s="2">
        <f>SUM(AK85:AM85)*Assumptions!$B$20</f>
        <v>0</v>
      </c>
      <c r="AN95" s="2">
        <v>0</v>
      </c>
      <c r="AO95" s="2">
        <v>0</v>
      </c>
      <c r="AP95" s="2">
        <f>SUM(AN85:AP85)*Assumptions!$B$20</f>
        <v>0</v>
      </c>
      <c r="AQ95" s="2">
        <v>0</v>
      </c>
      <c r="AR95" s="2">
        <v>0</v>
      </c>
      <c r="AS95" s="2">
        <f>SUM(AQ85:AS85)*Assumptions!$B$20</f>
        <v>0</v>
      </c>
      <c r="AT95" s="2">
        <v>0</v>
      </c>
      <c r="AU95" s="2">
        <v>0</v>
      </c>
      <c r="AV95" s="2">
        <f>SUM(AT85:AV85)*Assumptions!$B$20</f>
        <v>0</v>
      </c>
      <c r="AW95" s="2">
        <v>0</v>
      </c>
      <c r="AX95" s="2">
        <v>0</v>
      </c>
      <c r="AY95" s="2">
        <f>SUM(AW85:AY85)*Assumptions!$B$20</f>
        <v>0</v>
      </c>
      <c r="AZ95" s="2">
        <f t="shared" ref="AZ95:AZ102" si="134">SUM(P95:AA95)</f>
        <v>0</v>
      </c>
      <c r="BA95" s="2">
        <f t="shared" ref="BA95:BA102" si="135">SUM(AB95:AM95)</f>
        <v>0</v>
      </c>
      <c r="BB95" s="2">
        <f t="shared" ref="BB95:BB102" si="136">SUM(AN95:AY95)</f>
        <v>0</v>
      </c>
    </row>
    <row r="96" spans="1:54" x14ac:dyDescent="0.25">
      <c r="A96" s="5" t="s">
        <v>19</v>
      </c>
      <c r="B96" s="35"/>
      <c r="C96" s="34">
        <v>0</v>
      </c>
      <c r="D96" s="34">
        <v>0</v>
      </c>
      <c r="E96" s="2">
        <f>SUM(C86:E86)*Assumptions!$B$20</f>
        <v>0</v>
      </c>
      <c r="F96" s="34">
        <v>0</v>
      </c>
      <c r="G96" s="34">
        <v>0</v>
      </c>
      <c r="H96" s="2">
        <f>SUM(F86:H86)*Assumptions!$B$20</f>
        <v>0</v>
      </c>
      <c r="I96" s="34">
        <v>0</v>
      </c>
      <c r="J96" s="34">
        <v>0</v>
      </c>
      <c r="K96" s="2">
        <f>SUM(I86:K86)*Assumptions!$B$20</f>
        <v>0</v>
      </c>
      <c r="L96" s="34">
        <v>0</v>
      </c>
      <c r="M96" s="34">
        <v>0</v>
      </c>
      <c r="N96" s="2">
        <f>SUM(L86:N86)*Assumptions!$B$20</f>
        <v>0</v>
      </c>
      <c r="O96" s="34">
        <f t="shared" ref="O96:O102" si="137">E96+H96+K96+N96</f>
        <v>0</v>
      </c>
      <c r="P96" s="34">
        <v>0</v>
      </c>
      <c r="Q96" s="34">
        <v>0</v>
      </c>
      <c r="R96" s="2">
        <f>SUM(P86:R86)*Assumptions!$B$20</f>
        <v>0</v>
      </c>
      <c r="S96" s="34">
        <v>0</v>
      </c>
      <c r="T96" s="34">
        <v>0</v>
      </c>
      <c r="U96" s="2">
        <f>SUM(S86:U86)*Assumptions!$B$20</f>
        <v>0</v>
      </c>
      <c r="V96" s="34">
        <v>0</v>
      </c>
      <c r="W96" s="34">
        <v>0</v>
      </c>
      <c r="X96" s="2">
        <f>SUM(V86:X86)*Assumptions!$B$20</f>
        <v>0</v>
      </c>
      <c r="Y96" s="34">
        <v>0</v>
      </c>
      <c r="Z96" s="34">
        <v>0</v>
      </c>
      <c r="AA96" s="2">
        <f>SUM(Y86:AA86)*Assumptions!$B$20</f>
        <v>0</v>
      </c>
      <c r="AB96" s="34">
        <v>0</v>
      </c>
      <c r="AC96" s="34">
        <v>0</v>
      </c>
      <c r="AD96" s="2">
        <f>SUM(AB86:AD86)*Assumptions!$B$20</f>
        <v>0</v>
      </c>
      <c r="AE96" s="34">
        <v>0</v>
      </c>
      <c r="AF96" s="34">
        <v>0</v>
      </c>
      <c r="AG96" s="2">
        <f>SUM(AE86:AG86)*Assumptions!$B$20</f>
        <v>0</v>
      </c>
      <c r="AH96" s="34">
        <v>0</v>
      </c>
      <c r="AI96" s="34">
        <v>0</v>
      </c>
      <c r="AJ96" s="2">
        <f>SUM(AH86:AJ86)*Assumptions!$B$20</f>
        <v>0</v>
      </c>
      <c r="AK96" s="34">
        <v>0</v>
      </c>
      <c r="AL96" s="34">
        <v>0</v>
      </c>
      <c r="AM96" s="2">
        <f>SUM(AK86:AM86)*Assumptions!$B$20</f>
        <v>0</v>
      </c>
      <c r="AN96" s="34">
        <v>0</v>
      </c>
      <c r="AO96" s="34">
        <v>0</v>
      </c>
      <c r="AP96" s="2">
        <f>SUM(AN86:AP86)*Assumptions!$B$20</f>
        <v>0</v>
      </c>
      <c r="AQ96" s="34">
        <v>0</v>
      </c>
      <c r="AR96" s="34">
        <v>0</v>
      </c>
      <c r="AS96" s="2">
        <f>SUM(AQ86:AS86)*Assumptions!$B$20</f>
        <v>0</v>
      </c>
      <c r="AT96" s="34">
        <v>0</v>
      </c>
      <c r="AU96" s="34">
        <v>0</v>
      </c>
      <c r="AV96" s="2">
        <f>SUM(AT86:AV86)*Assumptions!$B$20</f>
        <v>0</v>
      </c>
      <c r="AW96" s="34">
        <v>0</v>
      </c>
      <c r="AX96" s="34">
        <v>0</v>
      </c>
      <c r="AY96" s="2">
        <f>SUM(AW86:AY86)*Assumptions!$B$20</f>
        <v>0</v>
      </c>
      <c r="AZ96" s="2">
        <f t="shared" si="134"/>
        <v>0</v>
      </c>
      <c r="BA96" s="2">
        <f t="shared" si="135"/>
        <v>0</v>
      </c>
      <c r="BB96" s="2">
        <f t="shared" si="136"/>
        <v>0</v>
      </c>
    </row>
    <row r="97" spans="1:54" x14ac:dyDescent="0.25">
      <c r="A97" s="5" t="s">
        <v>20</v>
      </c>
      <c r="B97" s="8"/>
      <c r="C97" s="2">
        <v>0</v>
      </c>
      <c r="D97" s="2">
        <v>0</v>
      </c>
      <c r="E97" s="2">
        <f>SUM(C87:E87)*Assumptions!$B$20</f>
        <v>0</v>
      </c>
      <c r="F97" s="2">
        <v>0</v>
      </c>
      <c r="G97" s="2">
        <v>0</v>
      </c>
      <c r="H97" s="2">
        <f>SUM(F87:H87)*Assumptions!$B$20</f>
        <v>0</v>
      </c>
      <c r="I97" s="2">
        <v>0</v>
      </c>
      <c r="J97" s="2">
        <v>0</v>
      </c>
      <c r="K97" s="2">
        <f>SUM(I87:K87)*Assumptions!$B$20</f>
        <v>0</v>
      </c>
      <c r="L97" s="2">
        <v>0</v>
      </c>
      <c r="M97" s="2">
        <v>0</v>
      </c>
      <c r="N97" s="2">
        <f>SUM(L87:N87)*Assumptions!$B$20</f>
        <v>0</v>
      </c>
      <c r="O97" s="2">
        <f t="shared" si="137"/>
        <v>0</v>
      </c>
      <c r="P97" s="2">
        <v>0</v>
      </c>
      <c r="Q97" s="2">
        <v>0</v>
      </c>
      <c r="R97" s="2">
        <f>SUM(P87:R87)*Assumptions!$B$20</f>
        <v>0</v>
      </c>
      <c r="S97" s="2">
        <v>0</v>
      </c>
      <c r="T97" s="2">
        <v>0</v>
      </c>
      <c r="U97" s="2">
        <f>SUM(S87:U87)*Assumptions!$B$20</f>
        <v>0</v>
      </c>
      <c r="V97" s="2">
        <v>0</v>
      </c>
      <c r="W97" s="2">
        <v>0</v>
      </c>
      <c r="X97" s="2">
        <f>SUM(V87:X87)*Assumptions!$B$20</f>
        <v>0</v>
      </c>
      <c r="Y97" s="2">
        <v>0</v>
      </c>
      <c r="Z97" s="2">
        <v>0</v>
      </c>
      <c r="AA97" s="2">
        <f>SUM(Y87:AA87)*Assumptions!$B$20</f>
        <v>0</v>
      </c>
      <c r="AB97" s="2">
        <v>0</v>
      </c>
      <c r="AC97" s="2">
        <v>0</v>
      </c>
      <c r="AD97" s="2">
        <f>SUM(AB87:AD87)*Assumptions!$B$20</f>
        <v>0</v>
      </c>
      <c r="AE97" s="2">
        <v>0</v>
      </c>
      <c r="AF97" s="2">
        <v>0</v>
      </c>
      <c r="AG97" s="2">
        <f>SUM(AE87:AG87)*Assumptions!$B$20</f>
        <v>0</v>
      </c>
      <c r="AH97" s="2">
        <v>0</v>
      </c>
      <c r="AI97" s="2">
        <v>0</v>
      </c>
      <c r="AJ97" s="2">
        <f>SUM(AH87:AJ87)*Assumptions!$B$20</f>
        <v>0</v>
      </c>
      <c r="AK97" s="2">
        <v>0</v>
      </c>
      <c r="AL97" s="2">
        <v>0</v>
      </c>
      <c r="AM97" s="2">
        <f>SUM(AK87:AM87)*Assumptions!$B$20</f>
        <v>0</v>
      </c>
      <c r="AN97" s="2">
        <v>0</v>
      </c>
      <c r="AO97" s="2">
        <v>0</v>
      </c>
      <c r="AP97" s="2">
        <f>SUM(AN87:AP87)*Assumptions!$B$20</f>
        <v>0</v>
      </c>
      <c r="AQ97" s="2">
        <v>0</v>
      </c>
      <c r="AR97" s="2">
        <v>0</v>
      </c>
      <c r="AS97" s="2">
        <f>SUM(AQ87:AS87)*Assumptions!$B$20</f>
        <v>0</v>
      </c>
      <c r="AT97" s="2">
        <v>0</v>
      </c>
      <c r="AU97" s="2">
        <v>0</v>
      </c>
      <c r="AV97" s="2">
        <f>SUM(AT87:AV87)*Assumptions!$B$20</f>
        <v>0</v>
      </c>
      <c r="AW97" s="2">
        <v>0</v>
      </c>
      <c r="AX97" s="2">
        <v>0</v>
      </c>
      <c r="AY97" s="2">
        <f>SUM(AW87:AY87)*Assumptions!$B$20</f>
        <v>0</v>
      </c>
      <c r="AZ97" s="2">
        <f t="shared" si="134"/>
        <v>0</v>
      </c>
      <c r="BA97" s="2">
        <f t="shared" si="135"/>
        <v>0</v>
      </c>
      <c r="BB97" s="2">
        <f t="shared" si="136"/>
        <v>0</v>
      </c>
    </row>
    <row r="98" spans="1:54" x14ac:dyDescent="0.25">
      <c r="A98" s="5" t="s">
        <v>21</v>
      </c>
      <c r="B98" s="8"/>
      <c r="C98" s="2">
        <v>0</v>
      </c>
      <c r="D98" s="2">
        <v>0</v>
      </c>
      <c r="E98" s="2">
        <f>SUM(C88:E88)*Assumptions!$B$20</f>
        <v>0</v>
      </c>
      <c r="F98" s="2">
        <v>0</v>
      </c>
      <c r="G98" s="2">
        <v>0</v>
      </c>
      <c r="H98" s="2">
        <f>SUM(F88:H88)*Assumptions!$B$20</f>
        <v>0</v>
      </c>
      <c r="I98" s="2">
        <v>0</v>
      </c>
      <c r="J98" s="2">
        <v>0</v>
      </c>
      <c r="K98" s="2">
        <f>SUM(I88:K88)*Assumptions!$B$20</f>
        <v>0</v>
      </c>
      <c r="L98" s="2">
        <v>0</v>
      </c>
      <c r="M98" s="2">
        <v>0</v>
      </c>
      <c r="N98" s="2">
        <f>SUM(L88:N88)*Assumptions!$B$20</f>
        <v>0</v>
      </c>
      <c r="O98" s="2">
        <f t="shared" si="137"/>
        <v>0</v>
      </c>
      <c r="P98" s="2">
        <v>0</v>
      </c>
      <c r="Q98" s="2">
        <v>0</v>
      </c>
      <c r="R98" s="2">
        <f>SUM(P88:R88)*Assumptions!$B$20</f>
        <v>0</v>
      </c>
      <c r="S98" s="2">
        <v>0</v>
      </c>
      <c r="T98" s="2">
        <v>0</v>
      </c>
      <c r="U98" s="2">
        <f>SUM(S88:U88)*Assumptions!$B$20</f>
        <v>0</v>
      </c>
      <c r="V98" s="2">
        <v>0</v>
      </c>
      <c r="W98" s="2">
        <v>0</v>
      </c>
      <c r="X98" s="2">
        <f>SUM(V88:X88)*Assumptions!$B$20</f>
        <v>0</v>
      </c>
      <c r="Y98" s="2">
        <v>0</v>
      </c>
      <c r="Z98" s="2">
        <v>0</v>
      </c>
      <c r="AA98" s="2">
        <f>SUM(Y88:AA88)*Assumptions!$B$20</f>
        <v>0</v>
      </c>
      <c r="AB98" s="2">
        <v>0</v>
      </c>
      <c r="AC98" s="2">
        <v>0</v>
      </c>
      <c r="AD98" s="2">
        <f>SUM(AB88:AD88)*Assumptions!$B$20</f>
        <v>0</v>
      </c>
      <c r="AE98" s="2">
        <v>0</v>
      </c>
      <c r="AF98" s="2">
        <v>0</v>
      </c>
      <c r="AG98" s="2">
        <f>SUM(AE88:AG88)*Assumptions!$B$20</f>
        <v>0</v>
      </c>
      <c r="AH98" s="2">
        <v>0</v>
      </c>
      <c r="AI98" s="2">
        <v>0</v>
      </c>
      <c r="AJ98" s="2">
        <f>SUM(AH88:AJ88)*Assumptions!$B$20</f>
        <v>0</v>
      </c>
      <c r="AK98" s="2">
        <v>0</v>
      </c>
      <c r="AL98" s="2">
        <v>0</v>
      </c>
      <c r="AM98" s="2">
        <f>SUM(AK88:AM88)*Assumptions!$B$20</f>
        <v>0</v>
      </c>
      <c r="AN98" s="2">
        <v>0</v>
      </c>
      <c r="AO98" s="2">
        <v>0</v>
      </c>
      <c r="AP98" s="2">
        <f>SUM(AN88:AP88)*Assumptions!$B$20</f>
        <v>0</v>
      </c>
      <c r="AQ98" s="2">
        <v>0</v>
      </c>
      <c r="AR98" s="2">
        <v>0</v>
      </c>
      <c r="AS98" s="2">
        <f>SUM(AQ88:AS88)*Assumptions!$B$20</f>
        <v>0</v>
      </c>
      <c r="AT98" s="2">
        <v>0</v>
      </c>
      <c r="AU98" s="2">
        <v>0</v>
      </c>
      <c r="AV98" s="2">
        <f>SUM(AT88:AV88)*Assumptions!$B$20</f>
        <v>0</v>
      </c>
      <c r="AW98" s="2">
        <v>0</v>
      </c>
      <c r="AX98" s="2">
        <v>0</v>
      </c>
      <c r="AY98" s="2">
        <f>SUM(AW88:AY88)*Assumptions!$B$20</f>
        <v>0</v>
      </c>
      <c r="AZ98" s="2">
        <f t="shared" si="134"/>
        <v>0</v>
      </c>
      <c r="BA98" s="2">
        <f t="shared" si="135"/>
        <v>0</v>
      </c>
      <c r="BB98" s="2">
        <f t="shared" si="136"/>
        <v>0</v>
      </c>
    </row>
    <row r="99" spans="1:54" x14ac:dyDescent="0.25">
      <c r="A99" s="5" t="s">
        <v>22</v>
      </c>
      <c r="B99" s="8"/>
      <c r="C99" s="2">
        <v>0</v>
      </c>
      <c r="D99" s="2">
        <v>0</v>
      </c>
      <c r="E99" s="2">
        <f>SUM(C89:E89)*Assumptions!$B$20</f>
        <v>0</v>
      </c>
      <c r="F99" s="2">
        <v>0</v>
      </c>
      <c r="G99" s="2">
        <v>0</v>
      </c>
      <c r="H99" s="2">
        <f>SUM(F89:H89)*Assumptions!$B$20</f>
        <v>0</v>
      </c>
      <c r="I99" s="2">
        <v>0</v>
      </c>
      <c r="J99" s="2">
        <v>0</v>
      </c>
      <c r="K99" s="2">
        <f>SUM(I89:K89)*Assumptions!$B$20</f>
        <v>0</v>
      </c>
      <c r="L99" s="2">
        <v>0</v>
      </c>
      <c r="M99" s="2">
        <v>0</v>
      </c>
      <c r="N99" s="2">
        <f>SUM(L89:N89)*Assumptions!$B$20</f>
        <v>0</v>
      </c>
      <c r="O99" s="2">
        <f t="shared" si="137"/>
        <v>0</v>
      </c>
      <c r="P99" s="2">
        <v>0</v>
      </c>
      <c r="Q99" s="2">
        <v>0</v>
      </c>
      <c r="R99" s="2">
        <f>SUM(P89:R89)*Assumptions!$B$20</f>
        <v>0</v>
      </c>
      <c r="S99" s="2">
        <v>0</v>
      </c>
      <c r="T99" s="2">
        <v>0</v>
      </c>
      <c r="U99" s="2">
        <f>SUM(S89:U89)*Assumptions!$B$20</f>
        <v>0</v>
      </c>
      <c r="V99" s="2">
        <v>0</v>
      </c>
      <c r="W99" s="2">
        <v>0</v>
      </c>
      <c r="X99" s="2">
        <f>SUM(V89:X89)*Assumptions!$B$20</f>
        <v>0</v>
      </c>
      <c r="Y99" s="2">
        <v>0</v>
      </c>
      <c r="Z99" s="2">
        <v>0</v>
      </c>
      <c r="AA99" s="2">
        <f>SUM(Y89:AA89)*Assumptions!$B$20</f>
        <v>0</v>
      </c>
      <c r="AB99" s="2">
        <v>0</v>
      </c>
      <c r="AC99" s="2">
        <v>0</v>
      </c>
      <c r="AD99" s="2">
        <f>SUM(AB89:AD89)*Assumptions!$B$20</f>
        <v>0</v>
      </c>
      <c r="AE99" s="2">
        <v>0</v>
      </c>
      <c r="AF99" s="2">
        <v>0</v>
      </c>
      <c r="AG99" s="2">
        <f>SUM(AE89:AG89)*Assumptions!$B$20</f>
        <v>0</v>
      </c>
      <c r="AH99" s="2">
        <v>0</v>
      </c>
      <c r="AI99" s="2">
        <v>0</v>
      </c>
      <c r="AJ99" s="2">
        <f>SUM(AH89:AJ89)*Assumptions!$B$20</f>
        <v>0</v>
      </c>
      <c r="AK99" s="2">
        <v>0</v>
      </c>
      <c r="AL99" s="2">
        <v>0</v>
      </c>
      <c r="AM99" s="2">
        <f>SUM(AK89:AM89)*Assumptions!$B$20</f>
        <v>0</v>
      </c>
      <c r="AN99" s="2">
        <v>0</v>
      </c>
      <c r="AO99" s="2">
        <v>0</v>
      </c>
      <c r="AP99" s="2">
        <f>SUM(AN89:AP89)*Assumptions!$B$20</f>
        <v>0</v>
      </c>
      <c r="AQ99" s="2">
        <v>0</v>
      </c>
      <c r="AR99" s="2">
        <v>0</v>
      </c>
      <c r="AS99" s="2">
        <f>SUM(AQ89:AS89)*Assumptions!$B$20</f>
        <v>0</v>
      </c>
      <c r="AT99" s="2">
        <v>0</v>
      </c>
      <c r="AU99" s="2">
        <v>0</v>
      </c>
      <c r="AV99" s="2">
        <f>SUM(AT89:AV89)*Assumptions!$B$20</f>
        <v>0</v>
      </c>
      <c r="AW99" s="2">
        <v>0</v>
      </c>
      <c r="AX99" s="2">
        <v>0</v>
      </c>
      <c r="AY99" s="2">
        <f>SUM(AW89:AY89)*Assumptions!$B$20</f>
        <v>0</v>
      </c>
      <c r="AZ99" s="2">
        <f t="shared" si="134"/>
        <v>0</v>
      </c>
      <c r="BA99" s="2">
        <f t="shared" si="135"/>
        <v>0</v>
      </c>
      <c r="BB99" s="2">
        <f t="shared" si="136"/>
        <v>0</v>
      </c>
    </row>
    <row r="100" spans="1:54" x14ac:dyDescent="0.25">
      <c r="A100" s="5" t="s">
        <v>23</v>
      </c>
      <c r="B100" s="8"/>
      <c r="C100" s="2">
        <v>0</v>
      </c>
      <c r="D100" s="2">
        <v>0</v>
      </c>
      <c r="E100" s="2">
        <f>SUM(C90:E90)*Assumptions!$B$20</f>
        <v>0</v>
      </c>
      <c r="F100" s="2">
        <v>0</v>
      </c>
      <c r="G100" s="2">
        <v>0</v>
      </c>
      <c r="H100" s="2">
        <f>SUM(F90:H90)*Assumptions!$B$20</f>
        <v>0</v>
      </c>
      <c r="I100" s="2">
        <v>0</v>
      </c>
      <c r="J100" s="2">
        <v>0</v>
      </c>
      <c r="K100" s="2">
        <f>SUM(I90:K90)*Assumptions!$B$20</f>
        <v>0</v>
      </c>
      <c r="L100" s="2">
        <v>0</v>
      </c>
      <c r="M100" s="2">
        <v>0</v>
      </c>
      <c r="N100" s="2">
        <f>SUM(L90:N90)*Assumptions!$B$20</f>
        <v>0</v>
      </c>
      <c r="O100" s="2">
        <f t="shared" si="137"/>
        <v>0</v>
      </c>
      <c r="P100" s="2">
        <v>0</v>
      </c>
      <c r="Q100" s="2">
        <v>0</v>
      </c>
      <c r="R100" s="2">
        <f>SUM(P90:R90)*Assumptions!$B$20</f>
        <v>0</v>
      </c>
      <c r="S100" s="2">
        <v>0</v>
      </c>
      <c r="T100" s="2">
        <v>0</v>
      </c>
      <c r="U100" s="2">
        <f>SUM(S90:U90)*Assumptions!$B$20</f>
        <v>0</v>
      </c>
      <c r="V100" s="2">
        <v>0</v>
      </c>
      <c r="W100" s="2">
        <v>0</v>
      </c>
      <c r="X100" s="2">
        <f>SUM(V90:X90)*Assumptions!$B$20</f>
        <v>0</v>
      </c>
      <c r="Y100" s="2">
        <v>0</v>
      </c>
      <c r="Z100" s="2">
        <v>0</v>
      </c>
      <c r="AA100" s="2">
        <f>SUM(Y90:AA90)*Assumptions!$B$20</f>
        <v>0</v>
      </c>
      <c r="AB100" s="2">
        <v>0</v>
      </c>
      <c r="AC100" s="2">
        <v>0</v>
      </c>
      <c r="AD100" s="2">
        <f>SUM(AB90:AD90)*Assumptions!$B$20</f>
        <v>0</v>
      </c>
      <c r="AE100" s="2">
        <v>0</v>
      </c>
      <c r="AF100" s="2">
        <v>0</v>
      </c>
      <c r="AG100" s="2">
        <f>SUM(AE90:AG90)*Assumptions!$B$20</f>
        <v>0</v>
      </c>
      <c r="AH100" s="2">
        <v>0</v>
      </c>
      <c r="AI100" s="2">
        <v>0</v>
      </c>
      <c r="AJ100" s="2">
        <f>SUM(AH90:AJ90)*Assumptions!$B$20</f>
        <v>0</v>
      </c>
      <c r="AK100" s="2">
        <v>0</v>
      </c>
      <c r="AL100" s="2">
        <v>0</v>
      </c>
      <c r="AM100" s="2">
        <f>SUM(AK90:AM90)*Assumptions!$B$20</f>
        <v>0</v>
      </c>
      <c r="AN100" s="2">
        <v>0</v>
      </c>
      <c r="AO100" s="2">
        <v>0</v>
      </c>
      <c r="AP100" s="2">
        <f>SUM(AN90:AP90)*Assumptions!$B$20</f>
        <v>0</v>
      </c>
      <c r="AQ100" s="2">
        <v>0</v>
      </c>
      <c r="AR100" s="2">
        <v>0</v>
      </c>
      <c r="AS100" s="2">
        <f>SUM(AQ90:AS90)*Assumptions!$B$20</f>
        <v>0</v>
      </c>
      <c r="AT100" s="2">
        <v>0</v>
      </c>
      <c r="AU100" s="2">
        <v>0</v>
      </c>
      <c r="AV100" s="2">
        <f>SUM(AT90:AV90)*Assumptions!$B$20</f>
        <v>0</v>
      </c>
      <c r="AW100" s="2">
        <v>0</v>
      </c>
      <c r="AX100" s="2">
        <v>0</v>
      </c>
      <c r="AY100" s="2">
        <f>SUM(AW90:AY90)*Assumptions!$B$20</f>
        <v>0</v>
      </c>
      <c r="AZ100" s="2">
        <f t="shared" si="134"/>
        <v>0</v>
      </c>
      <c r="BA100" s="2">
        <f t="shared" si="135"/>
        <v>0</v>
      </c>
      <c r="BB100" s="2">
        <f t="shared" si="136"/>
        <v>0</v>
      </c>
    </row>
    <row r="101" spans="1:54" x14ac:dyDescent="0.25">
      <c r="A101" s="5" t="s">
        <v>24</v>
      </c>
      <c r="B101" s="8"/>
      <c r="C101" s="2">
        <v>0</v>
      </c>
      <c r="D101" s="2">
        <v>0</v>
      </c>
      <c r="E101" s="2">
        <f>SUM(C91:E91)*Assumptions!$B$20</f>
        <v>0</v>
      </c>
      <c r="F101" s="2">
        <v>0</v>
      </c>
      <c r="G101" s="2">
        <v>0</v>
      </c>
      <c r="H101" s="2">
        <f>SUM(F91:H91)*Assumptions!$B$20</f>
        <v>0</v>
      </c>
      <c r="I101" s="2">
        <v>0</v>
      </c>
      <c r="J101" s="2">
        <v>0</v>
      </c>
      <c r="K101" s="2">
        <f>SUM(I91:K91)*Assumptions!$B$20</f>
        <v>0</v>
      </c>
      <c r="L101" s="2">
        <v>0</v>
      </c>
      <c r="M101" s="2">
        <v>0</v>
      </c>
      <c r="N101" s="2">
        <f>SUM(L91:N91)*Assumptions!$B$20</f>
        <v>0</v>
      </c>
      <c r="O101" s="2">
        <f t="shared" si="137"/>
        <v>0</v>
      </c>
      <c r="P101" s="2">
        <v>0</v>
      </c>
      <c r="Q101" s="2">
        <v>0</v>
      </c>
      <c r="R101" s="2">
        <f>SUM(P91:R91)*Assumptions!$B$20</f>
        <v>0</v>
      </c>
      <c r="S101" s="2">
        <v>0</v>
      </c>
      <c r="T101" s="2">
        <v>0</v>
      </c>
      <c r="U101" s="2">
        <f>SUM(S91:U91)*Assumptions!$B$20</f>
        <v>0</v>
      </c>
      <c r="V101" s="2">
        <v>0</v>
      </c>
      <c r="W101" s="2">
        <v>0</v>
      </c>
      <c r="X101" s="2">
        <f>SUM(V91:X91)*Assumptions!$B$20</f>
        <v>0</v>
      </c>
      <c r="Y101" s="2">
        <v>0</v>
      </c>
      <c r="Z101" s="2">
        <v>0</v>
      </c>
      <c r="AA101" s="2">
        <f>SUM(Y91:AA91)*Assumptions!$B$20</f>
        <v>0</v>
      </c>
      <c r="AB101" s="2">
        <v>0</v>
      </c>
      <c r="AC101" s="2">
        <v>0</v>
      </c>
      <c r="AD101" s="2">
        <f>SUM(AB91:AD91)*Assumptions!$B$20</f>
        <v>0</v>
      </c>
      <c r="AE101" s="2">
        <v>0</v>
      </c>
      <c r="AF101" s="2">
        <v>0</v>
      </c>
      <c r="AG101" s="2">
        <f>SUM(AE91:AG91)*Assumptions!$B$20</f>
        <v>0</v>
      </c>
      <c r="AH101" s="2">
        <v>0</v>
      </c>
      <c r="AI101" s="2">
        <v>0</v>
      </c>
      <c r="AJ101" s="2">
        <f>SUM(AH91:AJ91)*Assumptions!$B$20</f>
        <v>0</v>
      </c>
      <c r="AK101" s="2">
        <v>0</v>
      </c>
      <c r="AL101" s="2">
        <v>0</v>
      </c>
      <c r="AM101" s="2">
        <f>SUM(AK91:AM91)*Assumptions!$B$20</f>
        <v>0</v>
      </c>
      <c r="AN101" s="2">
        <v>0</v>
      </c>
      <c r="AO101" s="2">
        <v>0</v>
      </c>
      <c r="AP101" s="2">
        <f>SUM(AN91:AP91)*Assumptions!$B$20</f>
        <v>0</v>
      </c>
      <c r="AQ101" s="2">
        <v>0</v>
      </c>
      <c r="AR101" s="2">
        <v>0</v>
      </c>
      <c r="AS101" s="2">
        <f>SUM(AQ91:AS91)*Assumptions!$B$20</f>
        <v>0</v>
      </c>
      <c r="AT101" s="2">
        <v>0</v>
      </c>
      <c r="AU101" s="2">
        <v>0</v>
      </c>
      <c r="AV101" s="2">
        <f>SUM(AT91:AV91)*Assumptions!$B$20</f>
        <v>0</v>
      </c>
      <c r="AW101" s="2">
        <v>0</v>
      </c>
      <c r="AX101" s="2">
        <v>0</v>
      </c>
      <c r="AY101" s="2">
        <f>SUM(AW91:AY91)*Assumptions!$B$20</f>
        <v>0</v>
      </c>
      <c r="AZ101" s="2">
        <f t="shared" si="134"/>
        <v>0</v>
      </c>
      <c r="BA101" s="2">
        <f t="shared" si="135"/>
        <v>0</v>
      </c>
      <c r="BB101" s="2">
        <f t="shared" si="136"/>
        <v>0</v>
      </c>
    </row>
    <row r="102" spans="1:54" x14ac:dyDescent="0.25">
      <c r="A102" s="5" t="s">
        <v>25</v>
      </c>
      <c r="B102" s="8"/>
      <c r="C102" s="2">
        <v>0</v>
      </c>
      <c r="D102" s="2">
        <v>0</v>
      </c>
      <c r="E102" s="2">
        <f>SUM(C92:E92)*Assumptions!$B$20</f>
        <v>0</v>
      </c>
      <c r="F102" s="2">
        <v>0</v>
      </c>
      <c r="G102" s="2">
        <v>0</v>
      </c>
      <c r="H102" s="2">
        <f>SUM(F92:H92)*Assumptions!$B$20</f>
        <v>0</v>
      </c>
      <c r="I102" s="2">
        <v>0</v>
      </c>
      <c r="J102" s="2">
        <v>0</v>
      </c>
      <c r="K102" s="2">
        <f>SUM(I92:K92)*Assumptions!$B$20</f>
        <v>0</v>
      </c>
      <c r="L102" s="2">
        <v>0</v>
      </c>
      <c r="M102" s="2">
        <v>0</v>
      </c>
      <c r="N102" s="2">
        <f>SUM(L92:N92)*Assumptions!$B$20</f>
        <v>0</v>
      </c>
      <c r="O102" s="2">
        <f t="shared" si="137"/>
        <v>0</v>
      </c>
      <c r="P102" s="2">
        <v>0</v>
      </c>
      <c r="Q102" s="2">
        <v>0</v>
      </c>
      <c r="R102" s="2">
        <f>SUM(P92:R92)*Assumptions!$B$20</f>
        <v>0</v>
      </c>
      <c r="S102" s="2">
        <v>0</v>
      </c>
      <c r="T102" s="2">
        <v>0</v>
      </c>
      <c r="U102" s="2">
        <f>SUM(S92:U92)*Assumptions!$B$20</f>
        <v>0</v>
      </c>
      <c r="V102" s="2">
        <v>0</v>
      </c>
      <c r="W102" s="2">
        <v>0</v>
      </c>
      <c r="X102" s="2">
        <f>SUM(V92:X92)*Assumptions!$B$20</f>
        <v>0</v>
      </c>
      <c r="Y102" s="2">
        <v>0</v>
      </c>
      <c r="Z102" s="2">
        <v>0</v>
      </c>
      <c r="AA102" s="2">
        <f>SUM(Y92:AA92)*Assumptions!$B$20</f>
        <v>0</v>
      </c>
      <c r="AB102" s="2">
        <v>0</v>
      </c>
      <c r="AC102" s="2">
        <v>0</v>
      </c>
      <c r="AD102" s="2">
        <f>SUM(AB92:AD92)*Assumptions!$B$20</f>
        <v>0</v>
      </c>
      <c r="AE102" s="2">
        <v>0</v>
      </c>
      <c r="AF102" s="2">
        <v>0</v>
      </c>
      <c r="AG102" s="2">
        <f>SUM(AE92:AG92)*Assumptions!$B$20</f>
        <v>0</v>
      </c>
      <c r="AH102" s="2">
        <v>0</v>
      </c>
      <c r="AI102" s="2">
        <v>0</v>
      </c>
      <c r="AJ102" s="2">
        <f>SUM(AH92:AJ92)*Assumptions!$B$20</f>
        <v>0</v>
      </c>
      <c r="AK102" s="2">
        <v>0</v>
      </c>
      <c r="AL102" s="2">
        <v>0</v>
      </c>
      <c r="AM102" s="2">
        <f>SUM(AK92:AM92)*Assumptions!$B$20</f>
        <v>0</v>
      </c>
      <c r="AN102" s="2">
        <v>0</v>
      </c>
      <c r="AO102" s="2">
        <v>0</v>
      </c>
      <c r="AP102" s="2">
        <f>SUM(AN92:AP92)*Assumptions!$B$20</f>
        <v>0</v>
      </c>
      <c r="AQ102" s="2">
        <v>0</v>
      </c>
      <c r="AR102" s="2">
        <v>0</v>
      </c>
      <c r="AS102" s="2">
        <f>SUM(AQ92:AS92)*Assumptions!$B$20</f>
        <v>0</v>
      </c>
      <c r="AT102" s="2">
        <v>0</v>
      </c>
      <c r="AU102" s="2">
        <v>0</v>
      </c>
      <c r="AV102" s="2">
        <f>SUM(AT92:AV92)*Assumptions!$B$20</f>
        <v>0</v>
      </c>
      <c r="AW102" s="2">
        <v>0</v>
      </c>
      <c r="AX102" s="2">
        <v>0</v>
      </c>
      <c r="AY102" s="2">
        <f>SUM(AW92:AY92)*Assumptions!$B$20</f>
        <v>0</v>
      </c>
      <c r="AZ102" s="2">
        <f t="shared" si="134"/>
        <v>0</v>
      </c>
      <c r="BA102" s="2">
        <f t="shared" si="135"/>
        <v>0</v>
      </c>
      <c r="BB102" s="2">
        <f t="shared" si="136"/>
        <v>0</v>
      </c>
    </row>
    <row r="103" spans="1:54" x14ac:dyDescent="0.25">
      <c r="B103" s="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1:54" x14ac:dyDescent="0.25">
      <c r="A104" s="19" t="s">
        <v>78</v>
      </c>
      <c r="B104" s="6"/>
      <c r="C104" s="4">
        <f>SUM(C105:C112)</f>
        <v>61246.413200000003</v>
      </c>
      <c r="D104" s="4">
        <f t="shared" ref="D104:N104" si="138">SUM(D105:D112)</f>
        <v>61246.413200000003</v>
      </c>
      <c r="E104" s="4">
        <f t="shared" si="138"/>
        <v>113743.3388</v>
      </c>
      <c r="F104" s="4">
        <f t="shared" si="138"/>
        <v>174989.75200000001</v>
      </c>
      <c r="G104" s="4">
        <f t="shared" si="138"/>
        <v>209987.70240000001</v>
      </c>
      <c r="H104" s="4">
        <f t="shared" si="138"/>
        <v>209987.70240000001</v>
      </c>
      <c r="I104" s="4">
        <f t="shared" si="138"/>
        <v>209987.70240000001</v>
      </c>
      <c r="J104" s="4">
        <f t="shared" si="138"/>
        <v>209987.70240000001</v>
      </c>
      <c r="K104" s="4">
        <f t="shared" si="138"/>
        <v>209987.70240000001</v>
      </c>
      <c r="L104" s="4">
        <f t="shared" si="138"/>
        <v>209987.70240000001</v>
      </c>
      <c r="M104" s="4">
        <f t="shared" si="138"/>
        <v>209987.70240000001</v>
      </c>
      <c r="N104" s="4">
        <f t="shared" si="138"/>
        <v>209987.70240000001</v>
      </c>
      <c r="O104" s="3">
        <f>SUM(C104:N104)</f>
        <v>2091127.5364000006</v>
      </c>
      <c r="P104" s="4">
        <f>SUM(P105:P112)</f>
        <v>209987.70240000001</v>
      </c>
      <c r="Q104" s="4">
        <f t="shared" ref="Q104:AA104" si="139">SUM(Q105:Q112)</f>
        <v>209987.70240000001</v>
      </c>
      <c r="R104" s="4">
        <f t="shared" si="139"/>
        <v>209987.70240000001</v>
      </c>
      <c r="S104" s="4">
        <f t="shared" si="139"/>
        <v>209987.70240000001</v>
      </c>
      <c r="T104" s="4">
        <f t="shared" si="139"/>
        <v>209987.70240000001</v>
      </c>
      <c r="U104" s="4">
        <f t="shared" si="139"/>
        <v>209987.70240000001</v>
      </c>
      <c r="V104" s="4">
        <f t="shared" si="139"/>
        <v>209987.70240000001</v>
      </c>
      <c r="W104" s="4">
        <f t="shared" si="139"/>
        <v>209987.70240000001</v>
      </c>
      <c r="X104" s="4">
        <f t="shared" si="139"/>
        <v>209987.70240000001</v>
      </c>
      <c r="Y104" s="4">
        <f t="shared" si="139"/>
        <v>209987.70240000001</v>
      </c>
      <c r="Z104" s="4">
        <f t="shared" si="139"/>
        <v>209987.70240000001</v>
      </c>
      <c r="AA104" s="4">
        <f t="shared" si="139"/>
        <v>209987.70240000001</v>
      </c>
      <c r="AB104" s="4">
        <f>SUM(AB105:AB112)</f>
        <v>209987.70240000001</v>
      </c>
      <c r="AC104" s="4">
        <f t="shared" ref="AC104:AM104" si="140">SUM(AC105:AC112)</f>
        <v>419975.40480000002</v>
      </c>
      <c r="AD104" s="4">
        <f t="shared" si="140"/>
        <v>419975.40480000002</v>
      </c>
      <c r="AE104" s="4">
        <f t="shared" si="140"/>
        <v>419975.40480000002</v>
      </c>
      <c r="AF104" s="4">
        <f t="shared" si="140"/>
        <v>419975.40480000002</v>
      </c>
      <c r="AG104" s="4">
        <f t="shared" si="140"/>
        <v>419975.40480000002</v>
      </c>
      <c r="AH104" s="4">
        <f t="shared" si="140"/>
        <v>419975.40480000002</v>
      </c>
      <c r="AI104" s="4">
        <f t="shared" si="140"/>
        <v>419975.40480000002</v>
      </c>
      <c r="AJ104" s="4">
        <f t="shared" si="140"/>
        <v>419975.40480000002</v>
      </c>
      <c r="AK104" s="4">
        <f t="shared" si="140"/>
        <v>419975.40480000002</v>
      </c>
      <c r="AL104" s="4">
        <f t="shared" si="140"/>
        <v>419975.40480000002</v>
      </c>
      <c r="AM104" s="4">
        <f t="shared" si="140"/>
        <v>419975.40480000002</v>
      </c>
      <c r="AN104" s="4">
        <f>SUM(AN105:AN112)</f>
        <v>419975.40480000002</v>
      </c>
      <c r="AO104" s="4">
        <f t="shared" ref="AO104:AY104" si="141">SUM(AO105:AO112)</f>
        <v>629963.10720000009</v>
      </c>
      <c r="AP104" s="4">
        <f t="shared" si="141"/>
        <v>629963.10720000009</v>
      </c>
      <c r="AQ104" s="4">
        <f t="shared" si="141"/>
        <v>629963.10720000009</v>
      </c>
      <c r="AR104" s="4">
        <f t="shared" si="141"/>
        <v>629963.10720000009</v>
      </c>
      <c r="AS104" s="4">
        <f t="shared" si="141"/>
        <v>629963.10720000009</v>
      </c>
      <c r="AT104" s="4">
        <f t="shared" si="141"/>
        <v>629963.10720000009</v>
      </c>
      <c r="AU104" s="4">
        <f t="shared" si="141"/>
        <v>629963.10720000009</v>
      </c>
      <c r="AV104" s="4">
        <f t="shared" si="141"/>
        <v>629963.10720000009</v>
      </c>
      <c r="AW104" s="4">
        <f t="shared" si="141"/>
        <v>629963.10720000009</v>
      </c>
      <c r="AX104" s="4">
        <f t="shared" si="141"/>
        <v>629963.10720000009</v>
      </c>
      <c r="AY104" s="4">
        <f t="shared" si="141"/>
        <v>629963.10720000009</v>
      </c>
      <c r="AZ104" s="4">
        <f>SUM(P104:AA104)</f>
        <v>2519852.4287999999</v>
      </c>
      <c r="BA104" s="4">
        <f>SUM(AB104:AM104)</f>
        <v>4829717.1552000009</v>
      </c>
      <c r="BB104" s="4">
        <f>SUM(AN104:AY104)</f>
        <v>7349569.5840000026</v>
      </c>
    </row>
    <row r="105" spans="1:54" x14ac:dyDescent="0.25">
      <c r="A105" s="5" t="s">
        <v>79</v>
      </c>
      <c r="B105" s="8"/>
      <c r="C105" s="2">
        <f>C75+C95</f>
        <v>37077.163200000003</v>
      </c>
      <c r="D105" s="2">
        <f t="shared" ref="D105:N105" si="142">D75+D95</f>
        <v>37077.163200000003</v>
      </c>
      <c r="E105" s="2">
        <f t="shared" si="142"/>
        <v>68857.588799999998</v>
      </c>
      <c r="F105" s="2">
        <f t="shared" si="142"/>
        <v>105934.75200000001</v>
      </c>
      <c r="G105" s="2">
        <f t="shared" si="142"/>
        <v>127121.70239999999</v>
      </c>
      <c r="H105" s="2">
        <f t="shared" si="142"/>
        <v>127121.70239999999</v>
      </c>
      <c r="I105" s="2">
        <f t="shared" si="142"/>
        <v>127121.70239999999</v>
      </c>
      <c r="J105" s="2">
        <f t="shared" si="142"/>
        <v>127121.70239999999</v>
      </c>
      <c r="K105" s="2">
        <f t="shared" si="142"/>
        <v>127121.70239999999</v>
      </c>
      <c r="L105" s="2">
        <f t="shared" si="142"/>
        <v>127121.70239999999</v>
      </c>
      <c r="M105" s="2">
        <f t="shared" si="142"/>
        <v>127121.70239999999</v>
      </c>
      <c r="N105" s="2">
        <f t="shared" si="142"/>
        <v>127121.70239999999</v>
      </c>
      <c r="O105" s="2">
        <f>SUM(C105:N105)</f>
        <v>1265920.2863999999</v>
      </c>
      <c r="P105" s="2">
        <f>P75+P95</f>
        <v>127121.70239999999</v>
      </c>
      <c r="Q105" s="2">
        <f t="shared" ref="Q105:AA105" si="143">Q75+Q95</f>
        <v>127121.70239999999</v>
      </c>
      <c r="R105" s="2">
        <f t="shared" si="143"/>
        <v>127121.70239999999</v>
      </c>
      <c r="S105" s="2">
        <f t="shared" si="143"/>
        <v>127121.70239999999</v>
      </c>
      <c r="T105" s="2">
        <f t="shared" si="143"/>
        <v>127121.70239999999</v>
      </c>
      <c r="U105" s="2">
        <f t="shared" si="143"/>
        <v>127121.70239999999</v>
      </c>
      <c r="V105" s="2">
        <f t="shared" si="143"/>
        <v>127121.70239999999</v>
      </c>
      <c r="W105" s="2">
        <f t="shared" si="143"/>
        <v>127121.70239999999</v>
      </c>
      <c r="X105" s="2">
        <f t="shared" si="143"/>
        <v>127121.70239999999</v>
      </c>
      <c r="Y105" s="2">
        <f t="shared" si="143"/>
        <v>127121.70239999999</v>
      </c>
      <c r="Z105" s="2">
        <f t="shared" si="143"/>
        <v>127121.70239999999</v>
      </c>
      <c r="AA105" s="2">
        <f t="shared" si="143"/>
        <v>127121.70239999999</v>
      </c>
      <c r="AB105" s="2">
        <f>AB75+AB95</f>
        <v>127121.70239999999</v>
      </c>
      <c r="AC105" s="2">
        <f t="shared" ref="AC105:AM105" si="144">AC75+AC95</f>
        <v>254243.40479999999</v>
      </c>
      <c r="AD105" s="2">
        <f t="shared" si="144"/>
        <v>254243.40479999999</v>
      </c>
      <c r="AE105" s="2">
        <f t="shared" si="144"/>
        <v>254243.40479999999</v>
      </c>
      <c r="AF105" s="2">
        <f t="shared" si="144"/>
        <v>254243.40479999999</v>
      </c>
      <c r="AG105" s="2">
        <f t="shared" si="144"/>
        <v>254243.40479999999</v>
      </c>
      <c r="AH105" s="2">
        <f t="shared" si="144"/>
        <v>254243.40479999999</v>
      </c>
      <c r="AI105" s="2">
        <f t="shared" si="144"/>
        <v>254243.40479999999</v>
      </c>
      <c r="AJ105" s="2">
        <f t="shared" si="144"/>
        <v>254243.40479999999</v>
      </c>
      <c r="AK105" s="2">
        <f t="shared" si="144"/>
        <v>254243.40479999999</v>
      </c>
      <c r="AL105" s="2">
        <f t="shared" si="144"/>
        <v>254243.40479999999</v>
      </c>
      <c r="AM105" s="2">
        <f t="shared" si="144"/>
        <v>254243.40479999999</v>
      </c>
      <c r="AN105" s="2">
        <f>AN75+AN95</f>
        <v>254243.40479999999</v>
      </c>
      <c r="AO105" s="2">
        <f t="shared" ref="AO105:AY105" si="145">AO75+AO95</f>
        <v>381365.10720000003</v>
      </c>
      <c r="AP105" s="2">
        <f t="shared" si="145"/>
        <v>381365.10720000003</v>
      </c>
      <c r="AQ105" s="2">
        <f t="shared" si="145"/>
        <v>381365.10720000003</v>
      </c>
      <c r="AR105" s="2">
        <f t="shared" si="145"/>
        <v>381365.10720000003</v>
      </c>
      <c r="AS105" s="2">
        <f t="shared" si="145"/>
        <v>381365.10720000003</v>
      </c>
      <c r="AT105" s="2">
        <f t="shared" si="145"/>
        <v>381365.10720000003</v>
      </c>
      <c r="AU105" s="2">
        <f t="shared" si="145"/>
        <v>381365.10720000003</v>
      </c>
      <c r="AV105" s="2">
        <f t="shared" si="145"/>
        <v>381365.10720000003</v>
      </c>
      <c r="AW105" s="2">
        <f t="shared" si="145"/>
        <v>381365.10720000003</v>
      </c>
      <c r="AX105" s="2">
        <f t="shared" si="145"/>
        <v>381365.10720000003</v>
      </c>
      <c r="AY105" s="2">
        <f t="shared" si="145"/>
        <v>381365.10720000003</v>
      </c>
      <c r="AZ105" s="2">
        <f t="shared" ref="AZ105:AZ112" si="146">SUM(P105:AA105)</f>
        <v>1525460.4288000001</v>
      </c>
      <c r="BA105" s="2">
        <f t="shared" ref="BA105:BA112" si="147">SUM(AB105:AM105)</f>
        <v>2923799.1551999999</v>
      </c>
      <c r="BB105" s="2">
        <f t="shared" ref="BB105:BB112" si="148">SUM(AN105:AY105)</f>
        <v>4449259.5839999998</v>
      </c>
    </row>
    <row r="106" spans="1:54" x14ac:dyDescent="0.25">
      <c r="A106" s="5" t="s">
        <v>19</v>
      </c>
      <c r="B106" s="35"/>
      <c r="C106" s="2">
        <f t="shared" ref="C106:N112" si="149">C76+C96</f>
        <v>3150.0000000000005</v>
      </c>
      <c r="D106" s="2">
        <f t="shared" si="149"/>
        <v>3150.0000000000005</v>
      </c>
      <c r="E106" s="2">
        <f t="shared" si="149"/>
        <v>5850</v>
      </c>
      <c r="F106" s="2">
        <f t="shared" si="149"/>
        <v>9000</v>
      </c>
      <c r="G106" s="2">
        <f t="shared" si="149"/>
        <v>10800.000000000002</v>
      </c>
      <c r="H106" s="2">
        <f t="shared" si="149"/>
        <v>10800.000000000002</v>
      </c>
      <c r="I106" s="2">
        <f t="shared" si="149"/>
        <v>10800.000000000002</v>
      </c>
      <c r="J106" s="2">
        <f t="shared" si="149"/>
        <v>10800.000000000002</v>
      </c>
      <c r="K106" s="2">
        <f t="shared" si="149"/>
        <v>10800.000000000002</v>
      </c>
      <c r="L106" s="2">
        <f t="shared" si="149"/>
        <v>10800.000000000002</v>
      </c>
      <c r="M106" s="2">
        <f t="shared" si="149"/>
        <v>10800.000000000002</v>
      </c>
      <c r="N106" s="2">
        <f t="shared" si="149"/>
        <v>10800.000000000002</v>
      </c>
      <c r="O106" s="34">
        <f t="shared" ref="O106:O112" si="150">E106+H106+K106+N106</f>
        <v>38250</v>
      </c>
      <c r="P106" s="2">
        <f t="shared" ref="P106:AY112" si="151">P76+P96</f>
        <v>10800.000000000002</v>
      </c>
      <c r="Q106" s="2">
        <f t="shared" si="151"/>
        <v>10800.000000000002</v>
      </c>
      <c r="R106" s="2">
        <f t="shared" si="151"/>
        <v>10800.000000000002</v>
      </c>
      <c r="S106" s="2">
        <f t="shared" si="151"/>
        <v>10800.000000000002</v>
      </c>
      <c r="T106" s="2">
        <f t="shared" si="151"/>
        <v>10800.000000000002</v>
      </c>
      <c r="U106" s="2">
        <f t="shared" si="151"/>
        <v>10800.000000000002</v>
      </c>
      <c r="V106" s="2">
        <f t="shared" si="151"/>
        <v>10800.000000000002</v>
      </c>
      <c r="W106" s="2">
        <f t="shared" si="151"/>
        <v>10800.000000000002</v>
      </c>
      <c r="X106" s="2">
        <f t="shared" si="151"/>
        <v>10800.000000000002</v>
      </c>
      <c r="Y106" s="2">
        <f t="shared" si="151"/>
        <v>10800.000000000002</v>
      </c>
      <c r="Z106" s="2">
        <f t="shared" si="151"/>
        <v>10800.000000000002</v>
      </c>
      <c r="AA106" s="2">
        <f t="shared" si="151"/>
        <v>10800.000000000002</v>
      </c>
      <c r="AB106" s="2">
        <f t="shared" si="151"/>
        <v>10800.000000000002</v>
      </c>
      <c r="AC106" s="2">
        <f t="shared" si="151"/>
        <v>21600.000000000004</v>
      </c>
      <c r="AD106" s="2">
        <f t="shared" si="151"/>
        <v>21600.000000000004</v>
      </c>
      <c r="AE106" s="2">
        <f t="shared" si="151"/>
        <v>21600.000000000004</v>
      </c>
      <c r="AF106" s="2">
        <f t="shared" si="151"/>
        <v>21600.000000000004</v>
      </c>
      <c r="AG106" s="2">
        <f t="shared" si="151"/>
        <v>21600.000000000004</v>
      </c>
      <c r="AH106" s="2">
        <f t="shared" si="151"/>
        <v>21600.000000000004</v>
      </c>
      <c r="AI106" s="2">
        <f t="shared" si="151"/>
        <v>21600.000000000004</v>
      </c>
      <c r="AJ106" s="2">
        <f t="shared" si="151"/>
        <v>21600.000000000004</v>
      </c>
      <c r="AK106" s="2">
        <f t="shared" si="151"/>
        <v>21600.000000000004</v>
      </c>
      <c r="AL106" s="2">
        <f t="shared" si="151"/>
        <v>21600.000000000004</v>
      </c>
      <c r="AM106" s="2">
        <f t="shared" si="151"/>
        <v>21600.000000000004</v>
      </c>
      <c r="AN106" s="2">
        <f t="shared" si="151"/>
        <v>21600.000000000004</v>
      </c>
      <c r="AO106" s="2">
        <f t="shared" si="151"/>
        <v>32400.000000000007</v>
      </c>
      <c r="AP106" s="2">
        <f t="shared" si="151"/>
        <v>32400.000000000007</v>
      </c>
      <c r="AQ106" s="2">
        <f t="shared" si="151"/>
        <v>32400.000000000007</v>
      </c>
      <c r="AR106" s="2">
        <f t="shared" si="151"/>
        <v>32400.000000000007</v>
      </c>
      <c r="AS106" s="2">
        <f t="shared" si="151"/>
        <v>32400.000000000007</v>
      </c>
      <c r="AT106" s="2">
        <f t="shared" si="151"/>
        <v>32400.000000000007</v>
      </c>
      <c r="AU106" s="2">
        <f t="shared" si="151"/>
        <v>32400.000000000007</v>
      </c>
      <c r="AV106" s="2">
        <f t="shared" si="151"/>
        <v>32400.000000000007</v>
      </c>
      <c r="AW106" s="2">
        <f t="shared" si="151"/>
        <v>32400.000000000007</v>
      </c>
      <c r="AX106" s="2">
        <f t="shared" si="151"/>
        <v>32400.000000000007</v>
      </c>
      <c r="AY106" s="2">
        <f t="shared" si="151"/>
        <v>32400.000000000007</v>
      </c>
      <c r="AZ106" s="2">
        <f t="shared" si="146"/>
        <v>129600.00000000001</v>
      </c>
      <c r="BA106" s="2">
        <f t="shared" si="147"/>
        <v>248400.00000000003</v>
      </c>
      <c r="BB106" s="2">
        <f t="shared" si="148"/>
        <v>378000.00000000006</v>
      </c>
    </row>
    <row r="107" spans="1:54" x14ac:dyDescent="0.25">
      <c r="A107" s="5" t="s">
        <v>20</v>
      </c>
      <c r="B107" s="8"/>
      <c r="C107" s="2">
        <f t="shared" si="149"/>
        <v>231</v>
      </c>
      <c r="D107" s="2">
        <f t="shared" si="149"/>
        <v>231</v>
      </c>
      <c r="E107" s="2">
        <f t="shared" si="149"/>
        <v>429</v>
      </c>
      <c r="F107" s="2">
        <f t="shared" si="149"/>
        <v>660</v>
      </c>
      <c r="G107" s="2">
        <f t="shared" si="149"/>
        <v>792</v>
      </c>
      <c r="H107" s="2">
        <f t="shared" si="149"/>
        <v>792</v>
      </c>
      <c r="I107" s="2">
        <f t="shared" si="149"/>
        <v>792</v>
      </c>
      <c r="J107" s="2">
        <f t="shared" si="149"/>
        <v>792</v>
      </c>
      <c r="K107" s="2">
        <f t="shared" si="149"/>
        <v>792</v>
      </c>
      <c r="L107" s="2">
        <f t="shared" si="149"/>
        <v>792</v>
      </c>
      <c r="M107" s="2">
        <f t="shared" si="149"/>
        <v>792</v>
      </c>
      <c r="N107" s="2">
        <f t="shared" si="149"/>
        <v>792</v>
      </c>
      <c r="O107" s="2">
        <f t="shared" si="150"/>
        <v>2805</v>
      </c>
      <c r="P107" s="2">
        <f t="shared" si="151"/>
        <v>792</v>
      </c>
      <c r="Q107" s="2">
        <f t="shared" si="151"/>
        <v>792</v>
      </c>
      <c r="R107" s="2">
        <f t="shared" si="151"/>
        <v>792</v>
      </c>
      <c r="S107" s="2">
        <f t="shared" si="151"/>
        <v>792</v>
      </c>
      <c r="T107" s="2">
        <f t="shared" si="151"/>
        <v>792</v>
      </c>
      <c r="U107" s="2">
        <f t="shared" si="151"/>
        <v>792</v>
      </c>
      <c r="V107" s="2">
        <f t="shared" si="151"/>
        <v>792</v>
      </c>
      <c r="W107" s="2">
        <f t="shared" si="151"/>
        <v>792</v>
      </c>
      <c r="X107" s="2">
        <f t="shared" si="151"/>
        <v>792</v>
      </c>
      <c r="Y107" s="2">
        <f t="shared" si="151"/>
        <v>792</v>
      </c>
      <c r="Z107" s="2">
        <f t="shared" si="151"/>
        <v>792</v>
      </c>
      <c r="AA107" s="2">
        <f t="shared" si="151"/>
        <v>792</v>
      </c>
      <c r="AB107" s="2">
        <f t="shared" si="151"/>
        <v>792</v>
      </c>
      <c r="AC107" s="2">
        <f t="shared" si="151"/>
        <v>1584</v>
      </c>
      <c r="AD107" s="2">
        <f t="shared" si="151"/>
        <v>1584</v>
      </c>
      <c r="AE107" s="2">
        <f t="shared" si="151"/>
        <v>1584</v>
      </c>
      <c r="AF107" s="2">
        <f t="shared" si="151"/>
        <v>1584</v>
      </c>
      <c r="AG107" s="2">
        <f t="shared" si="151"/>
        <v>1584</v>
      </c>
      <c r="AH107" s="2">
        <f t="shared" si="151"/>
        <v>1584</v>
      </c>
      <c r="AI107" s="2">
        <f t="shared" si="151"/>
        <v>1584</v>
      </c>
      <c r="AJ107" s="2">
        <f t="shared" si="151"/>
        <v>1584</v>
      </c>
      <c r="AK107" s="2">
        <f t="shared" si="151"/>
        <v>1584</v>
      </c>
      <c r="AL107" s="2">
        <f t="shared" si="151"/>
        <v>1584</v>
      </c>
      <c r="AM107" s="2">
        <f t="shared" si="151"/>
        <v>1584</v>
      </c>
      <c r="AN107" s="2">
        <f t="shared" si="151"/>
        <v>1584</v>
      </c>
      <c r="AO107" s="2">
        <f t="shared" si="151"/>
        <v>2376</v>
      </c>
      <c r="AP107" s="2">
        <f t="shared" si="151"/>
        <v>2376</v>
      </c>
      <c r="AQ107" s="2">
        <f t="shared" si="151"/>
        <v>2376</v>
      </c>
      <c r="AR107" s="2">
        <f t="shared" si="151"/>
        <v>2376</v>
      </c>
      <c r="AS107" s="2">
        <f t="shared" si="151"/>
        <v>2376</v>
      </c>
      <c r="AT107" s="2">
        <f t="shared" si="151"/>
        <v>2376</v>
      </c>
      <c r="AU107" s="2">
        <f t="shared" si="151"/>
        <v>2376</v>
      </c>
      <c r="AV107" s="2">
        <f t="shared" si="151"/>
        <v>2376</v>
      </c>
      <c r="AW107" s="2">
        <f t="shared" si="151"/>
        <v>2376</v>
      </c>
      <c r="AX107" s="2">
        <f t="shared" si="151"/>
        <v>2376</v>
      </c>
      <c r="AY107" s="2">
        <f t="shared" si="151"/>
        <v>2376</v>
      </c>
      <c r="AZ107" s="2">
        <f t="shared" si="146"/>
        <v>9504</v>
      </c>
      <c r="BA107" s="2">
        <f t="shared" si="147"/>
        <v>18216</v>
      </c>
      <c r="BB107" s="2">
        <f t="shared" si="148"/>
        <v>27720</v>
      </c>
    </row>
    <row r="108" spans="1:54" x14ac:dyDescent="0.25">
      <c r="A108" s="5" t="s">
        <v>21</v>
      </c>
      <c r="B108" s="8"/>
      <c r="C108" s="2">
        <f t="shared" si="149"/>
        <v>1825.2500000000002</v>
      </c>
      <c r="D108" s="2">
        <f t="shared" si="149"/>
        <v>1825.2500000000002</v>
      </c>
      <c r="E108" s="2">
        <f t="shared" si="149"/>
        <v>3389.7500000000005</v>
      </c>
      <c r="F108" s="2">
        <f t="shared" si="149"/>
        <v>5215.0000000000009</v>
      </c>
      <c r="G108" s="2">
        <f t="shared" si="149"/>
        <v>6258.0000000000009</v>
      </c>
      <c r="H108" s="2">
        <f t="shared" si="149"/>
        <v>6258.0000000000009</v>
      </c>
      <c r="I108" s="2">
        <f t="shared" si="149"/>
        <v>6258.0000000000009</v>
      </c>
      <c r="J108" s="2">
        <f t="shared" si="149"/>
        <v>6258.0000000000009</v>
      </c>
      <c r="K108" s="2">
        <f t="shared" si="149"/>
        <v>6258.0000000000009</v>
      </c>
      <c r="L108" s="2">
        <f t="shared" si="149"/>
        <v>6258.0000000000009</v>
      </c>
      <c r="M108" s="2">
        <f t="shared" si="149"/>
        <v>6258.0000000000009</v>
      </c>
      <c r="N108" s="2">
        <f t="shared" si="149"/>
        <v>6258.0000000000009</v>
      </c>
      <c r="O108" s="2">
        <f t="shared" si="150"/>
        <v>22163.750000000004</v>
      </c>
      <c r="P108" s="2">
        <f t="shared" si="151"/>
        <v>6258.0000000000009</v>
      </c>
      <c r="Q108" s="2">
        <f t="shared" si="151"/>
        <v>6258.0000000000009</v>
      </c>
      <c r="R108" s="2">
        <f t="shared" si="151"/>
        <v>6258.0000000000009</v>
      </c>
      <c r="S108" s="2">
        <f t="shared" si="151"/>
        <v>6258.0000000000009</v>
      </c>
      <c r="T108" s="2">
        <f t="shared" si="151"/>
        <v>6258.0000000000009</v>
      </c>
      <c r="U108" s="2">
        <f t="shared" si="151"/>
        <v>6258.0000000000009</v>
      </c>
      <c r="V108" s="2">
        <f t="shared" si="151"/>
        <v>6258.0000000000009</v>
      </c>
      <c r="W108" s="2">
        <f t="shared" si="151"/>
        <v>6258.0000000000009</v>
      </c>
      <c r="X108" s="2">
        <f t="shared" si="151"/>
        <v>6258.0000000000009</v>
      </c>
      <c r="Y108" s="2">
        <f t="shared" si="151"/>
        <v>6258.0000000000009</v>
      </c>
      <c r="Z108" s="2">
        <f t="shared" si="151"/>
        <v>6258.0000000000009</v>
      </c>
      <c r="AA108" s="2">
        <f t="shared" si="151"/>
        <v>6258.0000000000009</v>
      </c>
      <c r="AB108" s="2">
        <f t="shared" si="151"/>
        <v>6258.0000000000009</v>
      </c>
      <c r="AC108" s="2">
        <f t="shared" si="151"/>
        <v>12516.000000000002</v>
      </c>
      <c r="AD108" s="2">
        <f t="shared" si="151"/>
        <v>12516.000000000002</v>
      </c>
      <c r="AE108" s="2">
        <f t="shared" si="151"/>
        <v>12516.000000000002</v>
      </c>
      <c r="AF108" s="2">
        <f t="shared" si="151"/>
        <v>12516.000000000002</v>
      </c>
      <c r="AG108" s="2">
        <f t="shared" si="151"/>
        <v>12516.000000000002</v>
      </c>
      <c r="AH108" s="2">
        <f t="shared" si="151"/>
        <v>12516.000000000002</v>
      </c>
      <c r="AI108" s="2">
        <f t="shared" si="151"/>
        <v>12516.000000000002</v>
      </c>
      <c r="AJ108" s="2">
        <f t="shared" si="151"/>
        <v>12516.000000000002</v>
      </c>
      <c r="AK108" s="2">
        <f t="shared" si="151"/>
        <v>12516.000000000002</v>
      </c>
      <c r="AL108" s="2">
        <f t="shared" si="151"/>
        <v>12516.000000000002</v>
      </c>
      <c r="AM108" s="2">
        <f t="shared" si="151"/>
        <v>12516.000000000002</v>
      </c>
      <c r="AN108" s="2">
        <f t="shared" si="151"/>
        <v>12516.000000000002</v>
      </c>
      <c r="AO108" s="2">
        <f t="shared" si="151"/>
        <v>18774.000000000004</v>
      </c>
      <c r="AP108" s="2">
        <f t="shared" si="151"/>
        <v>18774.000000000004</v>
      </c>
      <c r="AQ108" s="2">
        <f t="shared" si="151"/>
        <v>18774.000000000004</v>
      </c>
      <c r="AR108" s="2">
        <f t="shared" si="151"/>
        <v>18774.000000000004</v>
      </c>
      <c r="AS108" s="2">
        <f t="shared" si="151"/>
        <v>18774.000000000004</v>
      </c>
      <c r="AT108" s="2">
        <f t="shared" si="151"/>
        <v>18774.000000000004</v>
      </c>
      <c r="AU108" s="2">
        <f t="shared" si="151"/>
        <v>18774.000000000004</v>
      </c>
      <c r="AV108" s="2">
        <f t="shared" si="151"/>
        <v>18774.000000000004</v>
      </c>
      <c r="AW108" s="2">
        <f t="shared" si="151"/>
        <v>18774.000000000004</v>
      </c>
      <c r="AX108" s="2">
        <f t="shared" si="151"/>
        <v>18774.000000000004</v>
      </c>
      <c r="AY108" s="2">
        <f t="shared" si="151"/>
        <v>18774.000000000004</v>
      </c>
      <c r="AZ108" s="2">
        <f t="shared" si="146"/>
        <v>75096.000000000015</v>
      </c>
      <c r="BA108" s="2">
        <f t="shared" si="147"/>
        <v>143934.00000000003</v>
      </c>
      <c r="BB108" s="2">
        <f t="shared" si="148"/>
        <v>219030.00000000003</v>
      </c>
    </row>
    <row r="109" spans="1:54" x14ac:dyDescent="0.25">
      <c r="A109" s="5" t="s">
        <v>22</v>
      </c>
      <c r="B109" s="8"/>
      <c r="C109" s="2">
        <f t="shared" si="149"/>
        <v>18963</v>
      </c>
      <c r="D109" s="2">
        <f t="shared" si="149"/>
        <v>18963</v>
      </c>
      <c r="E109" s="2">
        <f t="shared" si="149"/>
        <v>35217</v>
      </c>
      <c r="F109" s="2">
        <f t="shared" si="149"/>
        <v>54180.000000000007</v>
      </c>
      <c r="G109" s="2">
        <f t="shared" si="149"/>
        <v>65016.000000000007</v>
      </c>
      <c r="H109" s="2">
        <f t="shared" si="149"/>
        <v>65016.000000000007</v>
      </c>
      <c r="I109" s="2">
        <f t="shared" si="149"/>
        <v>65016.000000000007</v>
      </c>
      <c r="J109" s="2">
        <f t="shared" si="149"/>
        <v>65016.000000000007</v>
      </c>
      <c r="K109" s="2">
        <f t="shared" si="149"/>
        <v>65016.000000000007</v>
      </c>
      <c r="L109" s="2">
        <f t="shared" si="149"/>
        <v>65016.000000000007</v>
      </c>
      <c r="M109" s="2">
        <f t="shared" si="149"/>
        <v>65016.000000000007</v>
      </c>
      <c r="N109" s="2">
        <f t="shared" si="149"/>
        <v>65016.000000000007</v>
      </c>
      <c r="O109" s="2">
        <f t="shared" si="150"/>
        <v>230265</v>
      </c>
      <c r="P109" s="2">
        <f t="shared" si="151"/>
        <v>65016.000000000007</v>
      </c>
      <c r="Q109" s="2">
        <f t="shared" si="151"/>
        <v>65016.000000000007</v>
      </c>
      <c r="R109" s="2">
        <f t="shared" si="151"/>
        <v>65016.000000000007</v>
      </c>
      <c r="S109" s="2">
        <f t="shared" si="151"/>
        <v>65016.000000000007</v>
      </c>
      <c r="T109" s="2">
        <f t="shared" si="151"/>
        <v>65016.000000000007</v>
      </c>
      <c r="U109" s="2">
        <f t="shared" si="151"/>
        <v>65016.000000000007</v>
      </c>
      <c r="V109" s="2">
        <f t="shared" si="151"/>
        <v>65016.000000000007</v>
      </c>
      <c r="W109" s="2">
        <f t="shared" si="151"/>
        <v>65016.000000000007</v>
      </c>
      <c r="X109" s="2">
        <f t="shared" si="151"/>
        <v>65016.000000000007</v>
      </c>
      <c r="Y109" s="2">
        <f t="shared" si="151"/>
        <v>65016.000000000007</v>
      </c>
      <c r="Z109" s="2">
        <f t="shared" si="151"/>
        <v>65016.000000000007</v>
      </c>
      <c r="AA109" s="2">
        <f t="shared" si="151"/>
        <v>65016.000000000007</v>
      </c>
      <c r="AB109" s="2">
        <f t="shared" si="151"/>
        <v>65016.000000000007</v>
      </c>
      <c r="AC109" s="2">
        <f t="shared" si="151"/>
        <v>130032.00000000001</v>
      </c>
      <c r="AD109" s="2">
        <f t="shared" si="151"/>
        <v>130032.00000000001</v>
      </c>
      <c r="AE109" s="2">
        <f t="shared" si="151"/>
        <v>130032.00000000001</v>
      </c>
      <c r="AF109" s="2">
        <f t="shared" si="151"/>
        <v>130032.00000000001</v>
      </c>
      <c r="AG109" s="2">
        <f t="shared" si="151"/>
        <v>130032.00000000001</v>
      </c>
      <c r="AH109" s="2">
        <f t="shared" si="151"/>
        <v>130032.00000000001</v>
      </c>
      <c r="AI109" s="2">
        <f t="shared" si="151"/>
        <v>130032.00000000001</v>
      </c>
      <c r="AJ109" s="2">
        <f t="shared" si="151"/>
        <v>130032.00000000001</v>
      </c>
      <c r="AK109" s="2">
        <f t="shared" si="151"/>
        <v>130032.00000000001</v>
      </c>
      <c r="AL109" s="2">
        <f t="shared" si="151"/>
        <v>130032.00000000001</v>
      </c>
      <c r="AM109" s="2">
        <f t="shared" si="151"/>
        <v>130032.00000000001</v>
      </c>
      <c r="AN109" s="2">
        <f t="shared" si="151"/>
        <v>130032.00000000001</v>
      </c>
      <c r="AO109" s="2">
        <f t="shared" si="151"/>
        <v>195048.00000000003</v>
      </c>
      <c r="AP109" s="2">
        <f t="shared" si="151"/>
        <v>195048.00000000003</v>
      </c>
      <c r="AQ109" s="2">
        <f t="shared" si="151"/>
        <v>195048.00000000003</v>
      </c>
      <c r="AR109" s="2">
        <f t="shared" si="151"/>
        <v>195048.00000000003</v>
      </c>
      <c r="AS109" s="2">
        <f t="shared" si="151"/>
        <v>195048.00000000003</v>
      </c>
      <c r="AT109" s="2">
        <f t="shared" si="151"/>
        <v>195048.00000000003</v>
      </c>
      <c r="AU109" s="2">
        <f t="shared" si="151"/>
        <v>195048.00000000003</v>
      </c>
      <c r="AV109" s="2">
        <f t="shared" si="151"/>
        <v>195048.00000000003</v>
      </c>
      <c r="AW109" s="2">
        <f t="shared" si="151"/>
        <v>195048.00000000003</v>
      </c>
      <c r="AX109" s="2">
        <f t="shared" si="151"/>
        <v>195048.00000000003</v>
      </c>
      <c r="AY109" s="2">
        <f t="shared" si="151"/>
        <v>195048.00000000003</v>
      </c>
      <c r="AZ109" s="2">
        <f t="shared" si="146"/>
        <v>780192.00000000012</v>
      </c>
      <c r="BA109" s="2">
        <f t="shared" si="147"/>
        <v>1495368.0000000002</v>
      </c>
      <c r="BB109" s="2">
        <f t="shared" si="148"/>
        <v>2275560.0000000005</v>
      </c>
    </row>
    <row r="110" spans="1:54" x14ac:dyDescent="0.25">
      <c r="A110" s="5" t="s">
        <v>23</v>
      </c>
      <c r="B110" s="8"/>
      <c r="C110" s="2">
        <f t="shared" si="149"/>
        <v>0</v>
      </c>
      <c r="D110" s="2">
        <f t="shared" si="149"/>
        <v>0</v>
      </c>
      <c r="E110" s="2">
        <f t="shared" si="149"/>
        <v>0</v>
      </c>
      <c r="F110" s="2">
        <f t="shared" si="149"/>
        <v>0</v>
      </c>
      <c r="G110" s="2">
        <f t="shared" si="149"/>
        <v>0</v>
      </c>
      <c r="H110" s="2">
        <f t="shared" si="149"/>
        <v>0</v>
      </c>
      <c r="I110" s="2">
        <f t="shared" si="149"/>
        <v>0</v>
      </c>
      <c r="J110" s="2">
        <f t="shared" si="149"/>
        <v>0</v>
      </c>
      <c r="K110" s="2">
        <f t="shared" si="149"/>
        <v>0</v>
      </c>
      <c r="L110" s="2">
        <f t="shared" si="149"/>
        <v>0</v>
      </c>
      <c r="M110" s="2">
        <f t="shared" si="149"/>
        <v>0</v>
      </c>
      <c r="N110" s="2">
        <f t="shared" si="149"/>
        <v>0</v>
      </c>
      <c r="O110" s="2">
        <f t="shared" si="150"/>
        <v>0</v>
      </c>
      <c r="P110" s="2">
        <f t="shared" si="151"/>
        <v>0</v>
      </c>
      <c r="Q110" s="2">
        <f t="shared" si="151"/>
        <v>0</v>
      </c>
      <c r="R110" s="2">
        <f t="shared" si="151"/>
        <v>0</v>
      </c>
      <c r="S110" s="2">
        <f t="shared" si="151"/>
        <v>0</v>
      </c>
      <c r="T110" s="2">
        <f t="shared" si="151"/>
        <v>0</v>
      </c>
      <c r="U110" s="2">
        <f t="shared" si="151"/>
        <v>0</v>
      </c>
      <c r="V110" s="2">
        <f t="shared" si="151"/>
        <v>0</v>
      </c>
      <c r="W110" s="2">
        <f t="shared" si="151"/>
        <v>0</v>
      </c>
      <c r="X110" s="2">
        <f t="shared" si="151"/>
        <v>0</v>
      </c>
      <c r="Y110" s="2">
        <f t="shared" si="151"/>
        <v>0</v>
      </c>
      <c r="Z110" s="2">
        <f t="shared" si="151"/>
        <v>0</v>
      </c>
      <c r="AA110" s="2">
        <f t="shared" si="151"/>
        <v>0</v>
      </c>
      <c r="AB110" s="2">
        <f t="shared" si="151"/>
        <v>0</v>
      </c>
      <c r="AC110" s="2">
        <f t="shared" si="151"/>
        <v>0</v>
      </c>
      <c r="AD110" s="2">
        <f t="shared" si="151"/>
        <v>0</v>
      </c>
      <c r="AE110" s="2">
        <f t="shared" si="151"/>
        <v>0</v>
      </c>
      <c r="AF110" s="2">
        <f t="shared" si="151"/>
        <v>0</v>
      </c>
      <c r="AG110" s="2">
        <f t="shared" si="151"/>
        <v>0</v>
      </c>
      <c r="AH110" s="2">
        <f t="shared" si="151"/>
        <v>0</v>
      </c>
      <c r="AI110" s="2">
        <f t="shared" si="151"/>
        <v>0</v>
      </c>
      <c r="AJ110" s="2">
        <f t="shared" si="151"/>
        <v>0</v>
      </c>
      <c r="AK110" s="2">
        <f t="shared" si="151"/>
        <v>0</v>
      </c>
      <c r="AL110" s="2">
        <f t="shared" si="151"/>
        <v>0</v>
      </c>
      <c r="AM110" s="2">
        <f t="shared" si="151"/>
        <v>0</v>
      </c>
      <c r="AN110" s="2">
        <f t="shared" si="151"/>
        <v>0</v>
      </c>
      <c r="AO110" s="2">
        <f t="shared" si="151"/>
        <v>0</v>
      </c>
      <c r="AP110" s="2">
        <f t="shared" si="151"/>
        <v>0</v>
      </c>
      <c r="AQ110" s="2">
        <f t="shared" si="151"/>
        <v>0</v>
      </c>
      <c r="AR110" s="2">
        <f t="shared" si="151"/>
        <v>0</v>
      </c>
      <c r="AS110" s="2">
        <f t="shared" si="151"/>
        <v>0</v>
      </c>
      <c r="AT110" s="2">
        <f t="shared" si="151"/>
        <v>0</v>
      </c>
      <c r="AU110" s="2">
        <f t="shared" si="151"/>
        <v>0</v>
      </c>
      <c r="AV110" s="2">
        <f t="shared" si="151"/>
        <v>0</v>
      </c>
      <c r="AW110" s="2">
        <f t="shared" si="151"/>
        <v>0</v>
      </c>
      <c r="AX110" s="2">
        <f t="shared" si="151"/>
        <v>0</v>
      </c>
      <c r="AY110" s="2">
        <f t="shared" si="151"/>
        <v>0</v>
      </c>
      <c r="AZ110" s="2">
        <f t="shared" si="146"/>
        <v>0</v>
      </c>
      <c r="BA110" s="2">
        <f t="shared" si="147"/>
        <v>0</v>
      </c>
      <c r="BB110" s="2">
        <f t="shared" si="148"/>
        <v>0</v>
      </c>
    </row>
    <row r="111" spans="1:54" x14ac:dyDescent="0.25">
      <c r="A111" s="5" t="s">
        <v>24</v>
      </c>
      <c r="B111" s="8"/>
      <c r="C111" s="2">
        <f t="shared" si="149"/>
        <v>0</v>
      </c>
      <c r="D111" s="2">
        <f t="shared" si="149"/>
        <v>0</v>
      </c>
      <c r="E111" s="2">
        <f t="shared" si="149"/>
        <v>0</v>
      </c>
      <c r="F111" s="2">
        <f t="shared" si="149"/>
        <v>0</v>
      </c>
      <c r="G111" s="2">
        <f t="shared" si="149"/>
        <v>0</v>
      </c>
      <c r="H111" s="2">
        <f t="shared" si="149"/>
        <v>0</v>
      </c>
      <c r="I111" s="2">
        <f t="shared" si="149"/>
        <v>0</v>
      </c>
      <c r="J111" s="2">
        <f t="shared" si="149"/>
        <v>0</v>
      </c>
      <c r="K111" s="2">
        <f t="shared" si="149"/>
        <v>0</v>
      </c>
      <c r="L111" s="2">
        <f t="shared" si="149"/>
        <v>0</v>
      </c>
      <c r="M111" s="2">
        <f t="shared" si="149"/>
        <v>0</v>
      </c>
      <c r="N111" s="2">
        <f t="shared" si="149"/>
        <v>0</v>
      </c>
      <c r="O111" s="2">
        <f t="shared" si="150"/>
        <v>0</v>
      </c>
      <c r="P111" s="2">
        <f t="shared" si="151"/>
        <v>0</v>
      </c>
      <c r="Q111" s="2">
        <f t="shared" si="151"/>
        <v>0</v>
      </c>
      <c r="R111" s="2">
        <f t="shared" si="151"/>
        <v>0</v>
      </c>
      <c r="S111" s="2">
        <f t="shared" si="151"/>
        <v>0</v>
      </c>
      <c r="T111" s="2">
        <f t="shared" si="151"/>
        <v>0</v>
      </c>
      <c r="U111" s="2">
        <f t="shared" si="151"/>
        <v>0</v>
      </c>
      <c r="V111" s="2">
        <f t="shared" si="151"/>
        <v>0</v>
      </c>
      <c r="W111" s="2">
        <f t="shared" si="151"/>
        <v>0</v>
      </c>
      <c r="X111" s="2">
        <f t="shared" si="151"/>
        <v>0</v>
      </c>
      <c r="Y111" s="2">
        <f t="shared" si="151"/>
        <v>0</v>
      </c>
      <c r="Z111" s="2">
        <f t="shared" si="151"/>
        <v>0</v>
      </c>
      <c r="AA111" s="2">
        <f t="shared" si="151"/>
        <v>0</v>
      </c>
      <c r="AB111" s="2">
        <f t="shared" si="151"/>
        <v>0</v>
      </c>
      <c r="AC111" s="2">
        <f t="shared" si="151"/>
        <v>0</v>
      </c>
      <c r="AD111" s="2">
        <f t="shared" si="151"/>
        <v>0</v>
      </c>
      <c r="AE111" s="2">
        <f t="shared" si="151"/>
        <v>0</v>
      </c>
      <c r="AF111" s="2">
        <f t="shared" si="151"/>
        <v>0</v>
      </c>
      <c r="AG111" s="2">
        <f t="shared" si="151"/>
        <v>0</v>
      </c>
      <c r="AH111" s="2">
        <f t="shared" si="151"/>
        <v>0</v>
      </c>
      <c r="AI111" s="2">
        <f t="shared" si="151"/>
        <v>0</v>
      </c>
      <c r="AJ111" s="2">
        <f t="shared" si="151"/>
        <v>0</v>
      </c>
      <c r="AK111" s="2">
        <f t="shared" si="151"/>
        <v>0</v>
      </c>
      <c r="AL111" s="2">
        <f t="shared" si="151"/>
        <v>0</v>
      </c>
      <c r="AM111" s="2">
        <f t="shared" si="151"/>
        <v>0</v>
      </c>
      <c r="AN111" s="2">
        <f t="shared" si="151"/>
        <v>0</v>
      </c>
      <c r="AO111" s="2">
        <f t="shared" si="151"/>
        <v>0</v>
      </c>
      <c r="AP111" s="2">
        <f t="shared" si="151"/>
        <v>0</v>
      </c>
      <c r="AQ111" s="2">
        <f t="shared" si="151"/>
        <v>0</v>
      </c>
      <c r="AR111" s="2">
        <f t="shared" si="151"/>
        <v>0</v>
      </c>
      <c r="AS111" s="2">
        <f t="shared" si="151"/>
        <v>0</v>
      </c>
      <c r="AT111" s="2">
        <f t="shared" si="151"/>
        <v>0</v>
      </c>
      <c r="AU111" s="2">
        <f t="shared" si="151"/>
        <v>0</v>
      </c>
      <c r="AV111" s="2">
        <f t="shared" si="151"/>
        <v>0</v>
      </c>
      <c r="AW111" s="2">
        <f t="shared" si="151"/>
        <v>0</v>
      </c>
      <c r="AX111" s="2">
        <f t="shared" si="151"/>
        <v>0</v>
      </c>
      <c r="AY111" s="2">
        <f t="shared" si="151"/>
        <v>0</v>
      </c>
      <c r="AZ111" s="2">
        <f t="shared" si="146"/>
        <v>0</v>
      </c>
      <c r="BA111" s="2">
        <f t="shared" si="147"/>
        <v>0</v>
      </c>
      <c r="BB111" s="2">
        <f t="shared" si="148"/>
        <v>0</v>
      </c>
    </row>
    <row r="112" spans="1:54" x14ac:dyDescent="0.25">
      <c r="A112" s="5" t="s">
        <v>25</v>
      </c>
      <c r="B112" s="8"/>
      <c r="C112" s="2">
        <f t="shared" si="149"/>
        <v>0</v>
      </c>
      <c r="D112" s="2">
        <f t="shared" si="149"/>
        <v>0</v>
      </c>
      <c r="E112" s="2">
        <f t="shared" si="149"/>
        <v>0</v>
      </c>
      <c r="F112" s="2">
        <f t="shared" si="149"/>
        <v>0</v>
      </c>
      <c r="G112" s="2">
        <f t="shared" si="149"/>
        <v>0</v>
      </c>
      <c r="H112" s="2">
        <f t="shared" si="149"/>
        <v>0</v>
      </c>
      <c r="I112" s="2">
        <f t="shared" si="149"/>
        <v>0</v>
      </c>
      <c r="J112" s="2">
        <f t="shared" si="149"/>
        <v>0</v>
      </c>
      <c r="K112" s="2">
        <f t="shared" si="149"/>
        <v>0</v>
      </c>
      <c r="L112" s="2">
        <f t="shared" si="149"/>
        <v>0</v>
      </c>
      <c r="M112" s="2">
        <f t="shared" si="149"/>
        <v>0</v>
      </c>
      <c r="N112" s="2">
        <f t="shared" si="149"/>
        <v>0</v>
      </c>
      <c r="O112" s="2">
        <f t="shared" si="150"/>
        <v>0</v>
      </c>
      <c r="P112" s="2">
        <f t="shared" si="151"/>
        <v>0</v>
      </c>
      <c r="Q112" s="2">
        <f t="shared" si="151"/>
        <v>0</v>
      </c>
      <c r="R112" s="2">
        <f t="shared" si="151"/>
        <v>0</v>
      </c>
      <c r="S112" s="2">
        <f t="shared" si="151"/>
        <v>0</v>
      </c>
      <c r="T112" s="2">
        <f t="shared" si="151"/>
        <v>0</v>
      </c>
      <c r="U112" s="2">
        <f t="shared" si="151"/>
        <v>0</v>
      </c>
      <c r="V112" s="2">
        <f t="shared" si="151"/>
        <v>0</v>
      </c>
      <c r="W112" s="2">
        <f t="shared" si="151"/>
        <v>0</v>
      </c>
      <c r="X112" s="2">
        <f t="shared" si="151"/>
        <v>0</v>
      </c>
      <c r="Y112" s="2">
        <f t="shared" si="151"/>
        <v>0</v>
      </c>
      <c r="Z112" s="2">
        <f t="shared" si="151"/>
        <v>0</v>
      </c>
      <c r="AA112" s="2">
        <f t="shared" si="151"/>
        <v>0</v>
      </c>
      <c r="AB112" s="2">
        <f t="shared" si="151"/>
        <v>0</v>
      </c>
      <c r="AC112" s="2">
        <f t="shared" si="151"/>
        <v>0</v>
      </c>
      <c r="AD112" s="2">
        <f t="shared" si="151"/>
        <v>0</v>
      </c>
      <c r="AE112" s="2">
        <f t="shared" si="151"/>
        <v>0</v>
      </c>
      <c r="AF112" s="2">
        <f t="shared" si="151"/>
        <v>0</v>
      </c>
      <c r="AG112" s="2">
        <f t="shared" si="151"/>
        <v>0</v>
      </c>
      <c r="AH112" s="2">
        <f t="shared" si="151"/>
        <v>0</v>
      </c>
      <c r="AI112" s="2">
        <f t="shared" si="151"/>
        <v>0</v>
      </c>
      <c r="AJ112" s="2">
        <f t="shared" si="151"/>
        <v>0</v>
      </c>
      <c r="AK112" s="2">
        <f t="shared" si="151"/>
        <v>0</v>
      </c>
      <c r="AL112" s="2">
        <f t="shared" si="151"/>
        <v>0</v>
      </c>
      <c r="AM112" s="2">
        <f t="shared" si="151"/>
        <v>0</v>
      </c>
      <c r="AN112" s="2">
        <f t="shared" si="151"/>
        <v>0</v>
      </c>
      <c r="AO112" s="2">
        <f t="shared" si="151"/>
        <v>0</v>
      </c>
      <c r="AP112" s="2">
        <f t="shared" si="151"/>
        <v>0</v>
      </c>
      <c r="AQ112" s="2">
        <f t="shared" si="151"/>
        <v>0</v>
      </c>
      <c r="AR112" s="2">
        <f t="shared" si="151"/>
        <v>0</v>
      </c>
      <c r="AS112" s="2">
        <f t="shared" si="151"/>
        <v>0</v>
      </c>
      <c r="AT112" s="2">
        <f t="shared" si="151"/>
        <v>0</v>
      </c>
      <c r="AU112" s="2">
        <f t="shared" si="151"/>
        <v>0</v>
      </c>
      <c r="AV112" s="2">
        <f t="shared" si="151"/>
        <v>0</v>
      </c>
      <c r="AW112" s="2">
        <f t="shared" si="151"/>
        <v>0</v>
      </c>
      <c r="AX112" s="2">
        <f t="shared" si="151"/>
        <v>0</v>
      </c>
      <c r="AY112" s="2">
        <f t="shared" si="151"/>
        <v>0</v>
      </c>
      <c r="AZ112" s="2">
        <f t="shared" si="146"/>
        <v>0</v>
      </c>
      <c r="BA112" s="2">
        <f t="shared" si="147"/>
        <v>0</v>
      </c>
      <c r="BB112" s="2">
        <f t="shared" si="148"/>
        <v>0</v>
      </c>
    </row>
    <row r="113" spans="1:17" x14ac:dyDescent="0.25">
      <c r="A113" s="5" t="s">
        <v>80</v>
      </c>
      <c r="B113" s="9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7" x14ac:dyDescent="0.25">
      <c r="Q114" s="10"/>
    </row>
    <row r="115" spans="1:17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Q115" s="3"/>
    </row>
    <row r="116" spans="1:17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Q116" s="3"/>
    </row>
    <row r="118" spans="1:17" x14ac:dyDescent="0.25">
      <c r="A118" s="6"/>
      <c r="B118" s="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BFF7F-53CD-4B56-92E9-4BC64568938C}">
  <dimension ref="A1:AB118"/>
  <sheetViews>
    <sheetView tabSelected="1" zoomScale="110" zoomScaleNormal="110" workbookViewId="0">
      <pane xSplit="1" topLeftCell="H1" activePane="topRight" state="frozen"/>
      <selection pane="topRight" activeCell="A27" sqref="A27:XFD27"/>
    </sheetView>
  </sheetViews>
  <sheetFormatPr baseColWidth="10" defaultColWidth="8.88671875" defaultRowHeight="12" x14ac:dyDescent="0.25"/>
  <cols>
    <col min="1" max="1" width="33.5546875" style="5" customWidth="1"/>
    <col min="2" max="2" width="6" style="5" bestFit="1" customWidth="1"/>
    <col min="3" max="12" width="9.88671875" style="5" bestFit="1" customWidth="1"/>
    <col min="13" max="14" width="9.88671875" style="5" customWidth="1"/>
    <col min="15" max="15" width="4.33203125" style="5" customWidth="1"/>
    <col min="16" max="27" width="9.88671875" style="5" bestFit="1" customWidth="1"/>
    <col min="28" max="28" width="5.6640625" style="5" customWidth="1"/>
    <col min="29" max="16384" width="8.88671875" style="5"/>
  </cols>
  <sheetData>
    <row r="1" spans="1:28" ht="12.6" thickBot="1" x14ac:dyDescent="0.3">
      <c r="C1" s="90">
        <v>46023</v>
      </c>
      <c r="D1" s="90">
        <v>46054</v>
      </c>
      <c r="E1" s="90">
        <v>46082</v>
      </c>
      <c r="F1" s="90">
        <v>46113</v>
      </c>
      <c r="G1" s="90">
        <v>46143</v>
      </c>
      <c r="H1" s="90">
        <v>46174</v>
      </c>
      <c r="I1" s="90">
        <v>46204</v>
      </c>
      <c r="J1" s="90">
        <v>46235</v>
      </c>
      <c r="K1" s="90">
        <v>46266</v>
      </c>
      <c r="L1" s="90">
        <v>46296</v>
      </c>
      <c r="M1" s="90">
        <v>46327</v>
      </c>
      <c r="N1" s="90">
        <v>46357</v>
      </c>
      <c r="P1" s="90">
        <v>46388</v>
      </c>
      <c r="Q1" s="90">
        <v>46419</v>
      </c>
      <c r="R1" s="90">
        <v>46447</v>
      </c>
      <c r="S1" s="90">
        <v>46478</v>
      </c>
      <c r="T1" s="90">
        <v>46508</v>
      </c>
      <c r="U1" s="90">
        <v>46539</v>
      </c>
      <c r="V1" s="90">
        <v>46569</v>
      </c>
      <c r="W1" s="90">
        <v>46600</v>
      </c>
      <c r="X1" s="90">
        <v>46631</v>
      </c>
      <c r="Y1" s="90">
        <v>46661</v>
      </c>
      <c r="Z1" s="90">
        <v>46692</v>
      </c>
      <c r="AA1" s="90">
        <v>46722</v>
      </c>
    </row>
    <row r="2" spans="1:28" x14ac:dyDescent="0.25">
      <c r="A2" s="19" t="s">
        <v>0</v>
      </c>
      <c r="B2" s="6"/>
      <c r="C2" s="6">
        <f>SUM(C3:C6)</f>
        <v>0</v>
      </c>
      <c r="D2" s="6">
        <f t="shared" ref="D2:N2" si="0">SUM(D3:D6)</f>
        <v>0</v>
      </c>
      <c r="E2" s="6">
        <f t="shared" ref="E2:F2" si="1">SUM(E3:E6)</f>
        <v>0</v>
      </c>
      <c r="F2" s="6">
        <f t="shared" si="1"/>
        <v>0</v>
      </c>
      <c r="G2" s="6">
        <f t="shared" si="0"/>
        <v>0</v>
      </c>
      <c r="H2" s="6">
        <f t="shared" si="0"/>
        <v>0</v>
      </c>
      <c r="I2" s="6">
        <f t="shared" si="0"/>
        <v>0</v>
      </c>
      <c r="J2" s="6">
        <f t="shared" si="0"/>
        <v>0</v>
      </c>
      <c r="K2" s="6">
        <f t="shared" si="0"/>
        <v>4</v>
      </c>
      <c r="L2" s="6">
        <f t="shared" si="0"/>
        <v>4</v>
      </c>
      <c r="M2" s="6">
        <f t="shared" si="0"/>
        <v>5</v>
      </c>
      <c r="N2" s="6">
        <f t="shared" si="0"/>
        <v>5</v>
      </c>
      <c r="O2" s="86"/>
      <c r="P2" s="6">
        <f t="shared" ref="P2:U2" si="2">SUM(P3:P6)</f>
        <v>5</v>
      </c>
      <c r="Q2" s="6">
        <f t="shared" si="2"/>
        <v>6</v>
      </c>
      <c r="R2" s="6">
        <f t="shared" si="2"/>
        <v>6</v>
      </c>
      <c r="S2" s="6">
        <f t="shared" si="2"/>
        <v>6</v>
      </c>
      <c r="T2" s="6">
        <f t="shared" si="2"/>
        <v>6</v>
      </c>
      <c r="U2" s="6">
        <f t="shared" si="2"/>
        <v>6</v>
      </c>
      <c r="V2" s="6">
        <f t="shared" ref="V2" si="3">SUM(V3:V6)</f>
        <v>7</v>
      </c>
      <c r="W2" s="6">
        <f t="shared" ref="W2:AA2" si="4">SUM(W3:W6)</f>
        <v>7</v>
      </c>
      <c r="X2" s="6">
        <f t="shared" si="4"/>
        <v>7</v>
      </c>
      <c r="Y2" s="6">
        <f t="shared" si="4"/>
        <v>7</v>
      </c>
      <c r="Z2" s="6">
        <f t="shared" si="4"/>
        <v>7</v>
      </c>
      <c r="AA2" s="6">
        <f t="shared" si="4"/>
        <v>9</v>
      </c>
      <c r="AB2" s="86"/>
    </row>
    <row r="3" spans="1:28" x14ac:dyDescent="0.25">
      <c r="A3" s="5" t="s">
        <v>191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</v>
      </c>
      <c r="L3" s="5">
        <v>1</v>
      </c>
      <c r="M3" s="5">
        <v>1</v>
      </c>
      <c r="N3" s="5">
        <v>1</v>
      </c>
      <c r="O3" s="87"/>
      <c r="P3" s="5">
        <v>1</v>
      </c>
      <c r="Q3" s="5">
        <v>1</v>
      </c>
      <c r="R3" s="5">
        <v>1</v>
      </c>
      <c r="S3" s="5">
        <v>1</v>
      </c>
      <c r="T3" s="5">
        <v>1</v>
      </c>
      <c r="U3" s="5">
        <v>1</v>
      </c>
      <c r="V3" s="5">
        <f>LS!AI3</f>
        <v>1</v>
      </c>
      <c r="W3" s="5">
        <f>LS!AJ3</f>
        <v>1</v>
      </c>
      <c r="X3" s="5">
        <f>LS!AK3</f>
        <v>1</v>
      </c>
      <c r="Y3" s="5">
        <f>LS!AL3</f>
        <v>1</v>
      </c>
      <c r="Z3" s="5">
        <f>LS!AM3</f>
        <v>1</v>
      </c>
      <c r="AA3" s="5">
        <f>LS!AN3</f>
        <v>1</v>
      </c>
      <c r="AB3" s="87"/>
    </row>
    <row r="4" spans="1:28" x14ac:dyDescent="0.25">
      <c r="A4" s="5" t="s">
        <v>17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87"/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87"/>
    </row>
    <row r="5" spans="1:28" x14ac:dyDescent="0.25">
      <c r="A5" s="5" t="s">
        <v>2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7"/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2</v>
      </c>
      <c r="AB5" s="87"/>
    </row>
    <row r="6" spans="1:28" x14ac:dyDescent="0.25">
      <c r="A6" s="5" t="s">
        <v>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3</v>
      </c>
      <c r="L6" s="5">
        <v>3</v>
      </c>
      <c r="M6" s="5">
        <v>4</v>
      </c>
      <c r="N6" s="5">
        <v>4</v>
      </c>
      <c r="O6" s="87"/>
      <c r="P6" s="5">
        <v>4</v>
      </c>
      <c r="Q6" s="5">
        <v>5</v>
      </c>
      <c r="R6" s="5">
        <v>5</v>
      </c>
      <c r="S6" s="5">
        <v>5</v>
      </c>
      <c r="T6" s="5">
        <v>5</v>
      </c>
      <c r="U6" s="5">
        <v>5</v>
      </c>
      <c r="V6" s="5">
        <v>6</v>
      </c>
      <c r="W6" s="5">
        <v>6</v>
      </c>
      <c r="X6" s="5">
        <v>6</v>
      </c>
      <c r="Y6" s="5">
        <v>6</v>
      </c>
      <c r="Z6" s="5">
        <v>6</v>
      </c>
      <c r="AA6" s="5">
        <v>6</v>
      </c>
      <c r="AB6" s="87"/>
    </row>
    <row r="7" spans="1:28" x14ac:dyDescent="0.25">
      <c r="O7" s="87"/>
      <c r="AB7" s="87"/>
    </row>
    <row r="8" spans="1:28" x14ac:dyDescent="0.25">
      <c r="A8" s="19" t="s">
        <v>34</v>
      </c>
      <c r="B8" s="6"/>
      <c r="O8" s="87"/>
      <c r="AB8" s="87"/>
    </row>
    <row r="9" spans="1:28" x14ac:dyDescent="0.25">
      <c r="A9" s="5" t="s">
        <v>192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4</v>
      </c>
      <c r="L9" s="5">
        <v>4</v>
      </c>
      <c r="M9" s="5">
        <v>4</v>
      </c>
      <c r="N9" s="5">
        <v>4</v>
      </c>
      <c r="O9" s="87"/>
      <c r="P9" s="5">
        <v>4</v>
      </c>
      <c r="Q9" s="5">
        <v>4</v>
      </c>
      <c r="R9" s="5">
        <v>4</v>
      </c>
      <c r="S9" s="5">
        <v>4</v>
      </c>
      <c r="T9" s="5">
        <v>4</v>
      </c>
      <c r="U9" s="5">
        <v>4</v>
      </c>
      <c r="V9" s="5">
        <v>4</v>
      </c>
      <c r="W9" s="5">
        <v>4</v>
      </c>
      <c r="X9" s="5">
        <v>4</v>
      </c>
      <c r="Y9" s="5">
        <v>4</v>
      </c>
      <c r="Z9" s="5">
        <v>4</v>
      </c>
      <c r="AA9" s="5">
        <v>4</v>
      </c>
      <c r="AB9" s="87"/>
    </row>
    <row r="10" spans="1:28" x14ac:dyDescent="0.25">
      <c r="A10" s="5" t="s">
        <v>17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4</v>
      </c>
      <c r="L10" s="5">
        <v>4</v>
      </c>
      <c r="M10" s="5">
        <v>4</v>
      </c>
      <c r="N10" s="5">
        <v>4</v>
      </c>
      <c r="O10" s="87"/>
      <c r="P10" s="5">
        <v>4</v>
      </c>
      <c r="Q10" s="5">
        <v>4</v>
      </c>
      <c r="R10" s="5">
        <v>4</v>
      </c>
      <c r="S10" s="5">
        <v>4</v>
      </c>
      <c r="T10" s="5">
        <v>4</v>
      </c>
      <c r="U10" s="5">
        <v>4</v>
      </c>
      <c r="V10" s="5">
        <v>4</v>
      </c>
      <c r="W10" s="5">
        <v>4</v>
      </c>
      <c r="X10" s="5">
        <v>4</v>
      </c>
      <c r="Y10" s="5">
        <v>4</v>
      </c>
      <c r="Z10" s="5">
        <v>4</v>
      </c>
      <c r="AA10" s="5">
        <v>4</v>
      </c>
      <c r="AB10" s="87"/>
    </row>
    <row r="11" spans="1:28" x14ac:dyDescent="0.25">
      <c r="A11" s="5" t="s">
        <v>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4</v>
      </c>
      <c r="L11" s="5">
        <v>4</v>
      </c>
      <c r="M11" s="5">
        <v>4</v>
      </c>
      <c r="N11" s="5">
        <v>4</v>
      </c>
      <c r="O11" s="87"/>
      <c r="P11" s="5">
        <v>4</v>
      </c>
      <c r="Q11" s="5">
        <v>4</v>
      </c>
      <c r="R11" s="5">
        <v>4</v>
      </c>
      <c r="S11" s="5">
        <v>4</v>
      </c>
      <c r="T11" s="5">
        <v>4</v>
      </c>
      <c r="U11" s="5">
        <v>4</v>
      </c>
      <c r="V11" s="5">
        <v>4</v>
      </c>
      <c r="W11" s="5">
        <v>4</v>
      </c>
      <c r="X11" s="5">
        <v>4</v>
      </c>
      <c r="Y11" s="5">
        <v>4</v>
      </c>
      <c r="Z11" s="5">
        <v>4</v>
      </c>
      <c r="AA11" s="5">
        <v>4</v>
      </c>
      <c r="AB11" s="87"/>
    </row>
    <row r="12" spans="1:28" x14ac:dyDescent="0.25">
      <c r="A12" s="5" t="s">
        <v>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3</v>
      </c>
      <c r="L12" s="5">
        <v>3</v>
      </c>
      <c r="M12" s="5">
        <v>3</v>
      </c>
      <c r="N12" s="5">
        <v>3</v>
      </c>
      <c r="O12" s="87"/>
      <c r="P12" s="5">
        <v>4</v>
      </c>
      <c r="Q12" s="5">
        <v>4</v>
      </c>
      <c r="R12" s="5">
        <v>4</v>
      </c>
      <c r="S12" s="5">
        <v>4</v>
      </c>
      <c r="T12" s="5">
        <v>4</v>
      </c>
      <c r="U12" s="5">
        <v>4</v>
      </c>
      <c r="V12" s="5">
        <v>4</v>
      </c>
      <c r="W12" s="5">
        <v>4</v>
      </c>
      <c r="X12" s="5">
        <v>4</v>
      </c>
      <c r="Y12" s="5">
        <v>4</v>
      </c>
      <c r="Z12" s="5">
        <v>4</v>
      </c>
      <c r="AA12" s="5">
        <v>4</v>
      </c>
      <c r="AB12" s="87"/>
    </row>
    <row r="13" spans="1:28" x14ac:dyDescent="0.25">
      <c r="O13" s="87"/>
      <c r="AB13" s="87"/>
    </row>
    <row r="14" spans="1:28" s="70" customFormat="1" x14ac:dyDescent="0.25">
      <c r="A14" s="68" t="s">
        <v>35</v>
      </c>
      <c r="B14" s="68"/>
      <c r="C14" s="69">
        <f>C3*C9+C4*C10+C5*C11+C6*C12</f>
        <v>0</v>
      </c>
      <c r="D14" s="69">
        <f t="shared" ref="D14:L14" si="5">D3*D9+D4*D10+D5*D11+D6*D12</f>
        <v>0</v>
      </c>
      <c r="E14" s="69">
        <f t="shared" si="5"/>
        <v>0</v>
      </c>
      <c r="F14" s="69">
        <f t="shared" si="5"/>
        <v>0</v>
      </c>
      <c r="G14" s="69">
        <f t="shared" si="5"/>
        <v>0</v>
      </c>
      <c r="H14" s="69">
        <f t="shared" si="5"/>
        <v>0</v>
      </c>
      <c r="I14" s="69">
        <f t="shared" si="5"/>
        <v>0</v>
      </c>
      <c r="J14" s="69">
        <f t="shared" si="5"/>
        <v>0</v>
      </c>
      <c r="K14" s="69">
        <f t="shared" si="5"/>
        <v>13</v>
      </c>
      <c r="L14" s="69">
        <f t="shared" si="5"/>
        <v>13</v>
      </c>
      <c r="M14" s="69">
        <f>M9*M3+M10*M4+M5*M11+M6*M12</f>
        <v>16</v>
      </c>
      <c r="N14" s="69">
        <f>N9*N3+N10*N4+N5*N11+N6*N12</f>
        <v>16</v>
      </c>
      <c r="O14" s="88"/>
      <c r="P14" s="69">
        <f>P9*P3+P12*P6</f>
        <v>20</v>
      </c>
      <c r="Q14" s="69">
        <f t="shared" ref="Q14:AA14" si="6">Q9*Q3+Q12*Q6</f>
        <v>24</v>
      </c>
      <c r="R14" s="69">
        <f t="shared" si="6"/>
        <v>24</v>
      </c>
      <c r="S14" s="69">
        <f t="shared" si="6"/>
        <v>24</v>
      </c>
      <c r="T14" s="69">
        <f t="shared" si="6"/>
        <v>24</v>
      </c>
      <c r="U14" s="69">
        <f t="shared" si="6"/>
        <v>24</v>
      </c>
      <c r="V14" s="69">
        <f t="shared" si="6"/>
        <v>28</v>
      </c>
      <c r="W14" s="69">
        <f t="shared" si="6"/>
        <v>28</v>
      </c>
      <c r="X14" s="69">
        <f t="shared" si="6"/>
        <v>28</v>
      </c>
      <c r="Y14" s="69">
        <f t="shared" si="6"/>
        <v>28</v>
      </c>
      <c r="Z14" s="69">
        <f t="shared" si="6"/>
        <v>28</v>
      </c>
      <c r="AA14" s="69">
        <f t="shared" si="6"/>
        <v>28</v>
      </c>
      <c r="AB14" s="88"/>
    </row>
    <row r="15" spans="1:28" x14ac:dyDescent="0.25">
      <c r="A15" s="5" t="s">
        <v>18</v>
      </c>
      <c r="B15" s="12"/>
      <c r="C15" s="50"/>
      <c r="D15" s="50"/>
      <c r="E15" s="50"/>
      <c r="F15" s="50"/>
      <c r="G15" s="50"/>
      <c r="H15" s="50"/>
      <c r="I15" s="50"/>
      <c r="J15" s="50"/>
      <c r="K15" s="50">
        <v>12</v>
      </c>
      <c r="L15" s="50">
        <v>12</v>
      </c>
      <c r="M15" s="50">
        <v>13</v>
      </c>
      <c r="N15" s="50">
        <v>13</v>
      </c>
      <c r="O15" s="87"/>
      <c r="P15" s="50">
        <v>12</v>
      </c>
      <c r="Q15" s="50">
        <v>12</v>
      </c>
      <c r="R15" s="50">
        <v>12</v>
      </c>
      <c r="S15" s="50">
        <v>12</v>
      </c>
      <c r="T15" s="50">
        <v>12</v>
      </c>
      <c r="U15" s="50">
        <v>12</v>
      </c>
      <c r="V15" s="50">
        <v>16</v>
      </c>
      <c r="W15" s="50">
        <v>16</v>
      </c>
      <c r="X15" s="50">
        <v>16</v>
      </c>
      <c r="Y15" s="50">
        <v>16</v>
      </c>
      <c r="Z15" s="50">
        <v>16</v>
      </c>
      <c r="AA15" s="50">
        <v>16</v>
      </c>
      <c r="AB15" s="87"/>
    </row>
    <row r="16" spans="1:28" x14ac:dyDescent="0.25">
      <c r="A16" s="5" t="s">
        <v>19</v>
      </c>
      <c r="B16" s="1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87"/>
      <c r="P16" s="50"/>
      <c r="Q16" s="50"/>
      <c r="R16" s="50"/>
      <c r="S16" s="50"/>
      <c r="T16" s="50"/>
      <c r="U16" s="50"/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87"/>
    </row>
    <row r="17" spans="1:28" x14ac:dyDescent="0.25">
      <c r="A17" s="5" t="s">
        <v>20</v>
      </c>
      <c r="B17" s="12"/>
      <c r="C17" s="50"/>
      <c r="D17" s="50"/>
      <c r="E17" s="50"/>
      <c r="F17" s="50"/>
      <c r="G17" s="50"/>
      <c r="H17" s="50"/>
      <c r="I17" s="50"/>
      <c r="J17" s="50"/>
      <c r="K17" s="50">
        <v>1</v>
      </c>
      <c r="L17" s="50">
        <v>1</v>
      </c>
      <c r="M17" s="50">
        <v>3</v>
      </c>
      <c r="N17" s="50">
        <v>3</v>
      </c>
      <c r="O17" s="87"/>
      <c r="P17" s="50">
        <v>7</v>
      </c>
      <c r="Q17" s="50">
        <v>7</v>
      </c>
      <c r="R17" s="50">
        <v>7</v>
      </c>
      <c r="S17" s="50">
        <v>7</v>
      </c>
      <c r="T17" s="50">
        <v>7</v>
      </c>
      <c r="U17" s="50">
        <v>7</v>
      </c>
      <c r="V17" s="50">
        <v>7</v>
      </c>
      <c r="W17" s="50">
        <v>7</v>
      </c>
      <c r="X17" s="50">
        <v>7</v>
      </c>
      <c r="Y17" s="50">
        <v>7</v>
      </c>
      <c r="Z17" s="50">
        <v>7</v>
      </c>
      <c r="AA17" s="50">
        <v>7</v>
      </c>
      <c r="AB17" s="87"/>
    </row>
    <row r="18" spans="1:28" x14ac:dyDescent="0.25">
      <c r="A18" s="5" t="s">
        <v>21</v>
      </c>
      <c r="B18" s="12"/>
      <c r="C18" s="91"/>
      <c r="D18" s="50">
        <v>0</v>
      </c>
      <c r="E18" s="50"/>
      <c r="F18" s="50"/>
      <c r="G18" s="50"/>
      <c r="H18" s="50"/>
      <c r="I18" s="50"/>
      <c r="J18" s="50"/>
      <c r="K18" s="50">
        <v>0</v>
      </c>
      <c r="L18" s="50">
        <v>0</v>
      </c>
      <c r="M18" s="50">
        <v>0</v>
      </c>
      <c r="N18" s="50">
        <v>0</v>
      </c>
      <c r="O18" s="87"/>
      <c r="P18" s="50">
        <v>3</v>
      </c>
      <c r="Q18" s="50">
        <v>3</v>
      </c>
      <c r="R18" s="50">
        <v>3</v>
      </c>
      <c r="S18" s="50">
        <v>3</v>
      </c>
      <c r="T18" s="50">
        <v>3</v>
      </c>
      <c r="U18" s="50">
        <v>3</v>
      </c>
      <c r="V18" s="50">
        <v>3</v>
      </c>
      <c r="W18" s="50">
        <v>3</v>
      </c>
      <c r="X18" s="50">
        <v>3</v>
      </c>
      <c r="Y18" s="50">
        <v>3</v>
      </c>
      <c r="Z18" s="50">
        <v>3</v>
      </c>
      <c r="AA18" s="50">
        <v>3</v>
      </c>
      <c r="AB18" s="87"/>
    </row>
    <row r="19" spans="1:28" x14ac:dyDescent="0.25">
      <c r="A19" s="5" t="s">
        <v>22</v>
      </c>
      <c r="B19" s="12"/>
      <c r="C19" s="50">
        <v>0</v>
      </c>
      <c r="D19" s="50">
        <v>0</v>
      </c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87"/>
      <c r="P19" s="50">
        <v>2</v>
      </c>
      <c r="Q19" s="50">
        <v>2</v>
      </c>
      <c r="R19" s="50">
        <v>2</v>
      </c>
      <c r="S19" s="50">
        <v>2</v>
      </c>
      <c r="T19" s="50">
        <v>2</v>
      </c>
      <c r="U19" s="50">
        <v>2</v>
      </c>
      <c r="V19" s="50">
        <v>2</v>
      </c>
      <c r="W19" s="50">
        <v>2</v>
      </c>
      <c r="X19" s="50">
        <v>2</v>
      </c>
      <c r="Y19" s="50">
        <v>2</v>
      </c>
      <c r="Z19" s="50">
        <v>2</v>
      </c>
      <c r="AA19" s="50">
        <v>2</v>
      </c>
      <c r="AB19" s="87"/>
    </row>
    <row r="20" spans="1:28" x14ac:dyDescent="0.25">
      <c r="A20" s="5" t="s">
        <v>23</v>
      </c>
      <c r="B20" s="12"/>
      <c r="C20" s="50">
        <v>0</v>
      </c>
      <c r="D20" s="50">
        <v>0</v>
      </c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87"/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87"/>
    </row>
    <row r="21" spans="1:28" x14ac:dyDescent="0.25">
      <c r="A21" s="5" t="s">
        <v>24</v>
      </c>
      <c r="B21" s="12"/>
      <c r="C21" s="50">
        <v>0</v>
      </c>
      <c r="D21" s="50">
        <v>0</v>
      </c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87"/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87"/>
    </row>
    <row r="22" spans="1:28" x14ac:dyDescent="0.25">
      <c r="A22" s="5" t="s">
        <v>25</v>
      </c>
      <c r="B22" s="12"/>
      <c r="C22" s="50">
        <v>0</v>
      </c>
      <c r="D22" s="50">
        <v>0</v>
      </c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87"/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87"/>
    </row>
    <row r="23" spans="1:28" x14ac:dyDescent="0.25">
      <c r="O23" s="87"/>
      <c r="AB23" s="87"/>
    </row>
    <row r="24" spans="1:28" s="70" customFormat="1" x14ac:dyDescent="0.25">
      <c r="A24" s="68" t="s">
        <v>33</v>
      </c>
      <c r="B24" s="68"/>
      <c r="C24" s="71">
        <f>SUM(C25:C32)</f>
        <v>0</v>
      </c>
      <c r="D24" s="71">
        <f t="shared" ref="D24:N24" si="7">SUM(D25:D32)</f>
        <v>0</v>
      </c>
      <c r="E24" s="71">
        <f t="shared" si="7"/>
        <v>0</v>
      </c>
      <c r="F24" s="71">
        <f t="shared" si="7"/>
        <v>0</v>
      </c>
      <c r="G24" s="71">
        <f t="shared" si="7"/>
        <v>0</v>
      </c>
      <c r="H24" s="71">
        <f t="shared" si="7"/>
        <v>0</v>
      </c>
      <c r="I24" s="71">
        <f t="shared" si="7"/>
        <v>0</v>
      </c>
      <c r="J24" s="71">
        <f t="shared" si="7"/>
        <v>0</v>
      </c>
      <c r="K24" s="71">
        <f t="shared" si="7"/>
        <v>86000</v>
      </c>
      <c r="L24" s="71">
        <f t="shared" si="7"/>
        <v>86000</v>
      </c>
      <c r="M24" s="71">
        <f t="shared" si="7"/>
        <v>189000</v>
      </c>
      <c r="N24" s="71">
        <f t="shared" si="7"/>
        <v>189000</v>
      </c>
      <c r="O24" s="88"/>
      <c r="P24" s="71">
        <f>SUM(P25:P32)</f>
        <v>2936000</v>
      </c>
      <c r="Q24" s="71">
        <f t="shared" ref="Q24:AA24" si="8">SUM(Q25:Q32)</f>
        <v>2936000</v>
      </c>
      <c r="R24" s="71">
        <f t="shared" si="8"/>
        <v>2936000</v>
      </c>
      <c r="S24" s="71">
        <f t="shared" si="8"/>
        <v>2936000</v>
      </c>
      <c r="T24" s="71">
        <f t="shared" si="8"/>
        <v>2936000</v>
      </c>
      <c r="U24" s="71">
        <f t="shared" si="8"/>
        <v>2936000</v>
      </c>
      <c r="V24" s="71">
        <f t="shared" si="8"/>
        <v>2948000</v>
      </c>
      <c r="W24" s="71">
        <f t="shared" si="8"/>
        <v>2948000</v>
      </c>
      <c r="X24" s="71">
        <f t="shared" si="8"/>
        <v>2948000</v>
      </c>
      <c r="Y24" s="71">
        <f t="shared" si="8"/>
        <v>2948000</v>
      </c>
      <c r="Z24" s="71">
        <f t="shared" si="8"/>
        <v>2948000</v>
      </c>
      <c r="AA24" s="71">
        <f t="shared" si="8"/>
        <v>2948000</v>
      </c>
      <c r="AB24" s="88"/>
    </row>
    <row r="25" spans="1:28" x14ac:dyDescent="0.25">
      <c r="A25" s="5" t="s">
        <v>18</v>
      </c>
      <c r="C25" s="2">
        <f>C15*Assumptions!$H2</f>
        <v>0</v>
      </c>
      <c r="D25" s="2">
        <f>D15*Assumptions!$H2</f>
        <v>0</v>
      </c>
      <c r="E25" s="2">
        <f>E15*Assumptions!$H2</f>
        <v>0</v>
      </c>
      <c r="F25" s="2">
        <f>F15*Assumptions!$H2</f>
        <v>0</v>
      </c>
      <c r="G25" s="2">
        <f>G15*Assumptions!$H2</f>
        <v>0</v>
      </c>
      <c r="H25" s="2">
        <f>H15*Assumptions!$H2</f>
        <v>0</v>
      </c>
      <c r="I25" s="2">
        <f>I15*Assumptions!$H2</f>
        <v>0</v>
      </c>
      <c r="J25" s="2">
        <f>J15*Assumptions!$H2</f>
        <v>0</v>
      </c>
      <c r="K25" s="2">
        <f>K15*Assumptions!$H2</f>
        <v>36000</v>
      </c>
      <c r="L25" s="2">
        <f>L15*Assumptions!$H2</f>
        <v>36000</v>
      </c>
      <c r="M25" s="2">
        <f>M15*Assumptions!$H2</f>
        <v>39000</v>
      </c>
      <c r="N25" s="2">
        <f>N15*Assumptions!$H2</f>
        <v>39000</v>
      </c>
      <c r="O25" s="87"/>
      <c r="P25" s="2">
        <f>P15*3000</f>
        <v>36000</v>
      </c>
      <c r="Q25" s="2">
        <f t="shared" ref="Q25:AA25" si="9">Q15*3000</f>
        <v>36000</v>
      </c>
      <c r="R25" s="2">
        <f t="shared" si="9"/>
        <v>36000</v>
      </c>
      <c r="S25" s="2">
        <f t="shared" si="9"/>
        <v>36000</v>
      </c>
      <c r="T25" s="2">
        <f t="shared" si="9"/>
        <v>36000</v>
      </c>
      <c r="U25" s="2">
        <f t="shared" si="9"/>
        <v>36000</v>
      </c>
      <c r="V25" s="2">
        <f t="shared" si="9"/>
        <v>48000</v>
      </c>
      <c r="W25" s="2">
        <f t="shared" si="9"/>
        <v>48000</v>
      </c>
      <c r="X25" s="2">
        <f t="shared" si="9"/>
        <v>48000</v>
      </c>
      <c r="Y25" s="2">
        <f t="shared" si="9"/>
        <v>48000</v>
      </c>
      <c r="Z25" s="2">
        <f t="shared" si="9"/>
        <v>48000</v>
      </c>
      <c r="AA25" s="2">
        <f t="shared" si="9"/>
        <v>48000</v>
      </c>
      <c r="AB25" s="87"/>
    </row>
    <row r="26" spans="1:28" x14ac:dyDescent="0.25">
      <c r="A26" s="5" t="s">
        <v>19</v>
      </c>
      <c r="C26" s="2">
        <f>C16*Assumptions!$H3</f>
        <v>0</v>
      </c>
      <c r="D26" s="2">
        <f>D16*Assumptions!$H3</f>
        <v>0</v>
      </c>
      <c r="E26" s="2">
        <f>E16*Assumptions!$H3</f>
        <v>0</v>
      </c>
      <c r="F26" s="2">
        <f>F16*Assumptions!$H3</f>
        <v>0</v>
      </c>
      <c r="G26" s="2">
        <f>G16*Assumptions!$H3</f>
        <v>0</v>
      </c>
      <c r="H26" s="2">
        <f>H16*Assumptions!$H3</f>
        <v>0</v>
      </c>
      <c r="I26" s="2">
        <f>I16*Assumptions!$H3</f>
        <v>0</v>
      </c>
      <c r="J26" s="2">
        <f>J16*Assumptions!$H3</f>
        <v>0</v>
      </c>
      <c r="K26" s="2">
        <f>K16*Assumptions!$H3</f>
        <v>0</v>
      </c>
      <c r="L26" s="2">
        <f>L16*Assumptions!$H3</f>
        <v>0</v>
      </c>
      <c r="M26" s="2">
        <f>M16*Assumptions!$H3</f>
        <v>0</v>
      </c>
      <c r="N26" s="2">
        <f>N16*Assumptions!$H3</f>
        <v>0</v>
      </c>
      <c r="O26" s="87"/>
      <c r="P26" s="2">
        <f>P16*Assumptions!$H3</f>
        <v>0</v>
      </c>
      <c r="Q26" s="2">
        <f>Q16*Assumptions!$H3</f>
        <v>0</v>
      </c>
      <c r="R26" s="2">
        <f>R16*Assumptions!$H3</f>
        <v>0</v>
      </c>
      <c r="S26" s="2">
        <f>S16*Assumptions!$H3</f>
        <v>0</v>
      </c>
      <c r="T26" s="2">
        <f>T16*Assumptions!$H3</f>
        <v>0</v>
      </c>
      <c r="U26" s="2">
        <f>U16*Assumptions!$H3</f>
        <v>0</v>
      </c>
      <c r="V26" s="2">
        <f>V16*Assumptions!$H3</f>
        <v>0</v>
      </c>
      <c r="W26" s="2">
        <f>W16*Assumptions!$H3</f>
        <v>0</v>
      </c>
      <c r="X26" s="2">
        <f>X16*Assumptions!$H3</f>
        <v>0</v>
      </c>
      <c r="Y26" s="2">
        <f>Y16*Assumptions!$H3</f>
        <v>0</v>
      </c>
      <c r="Z26" s="2">
        <f>Z16*Assumptions!$H3</f>
        <v>0</v>
      </c>
      <c r="AA26" s="2">
        <f>AA16*Assumptions!$H3</f>
        <v>0</v>
      </c>
      <c r="AB26" s="87"/>
    </row>
    <row r="27" spans="1:28" x14ac:dyDescent="0.25">
      <c r="A27" s="5" t="s">
        <v>20</v>
      </c>
      <c r="C27" s="2">
        <f>C17*Assumptions!$H4</f>
        <v>0</v>
      </c>
      <c r="D27" s="2">
        <f>D17*Assumptions!$H4</f>
        <v>0</v>
      </c>
      <c r="E27" s="2">
        <f>E17*Assumptions!$H4</f>
        <v>0</v>
      </c>
      <c r="F27" s="2">
        <f>F17*Assumptions!$H4</f>
        <v>0</v>
      </c>
      <c r="G27" s="2">
        <f>G17*Assumptions!$H4</f>
        <v>0</v>
      </c>
      <c r="H27" s="2">
        <f>H17*Assumptions!$H4</f>
        <v>0</v>
      </c>
      <c r="I27" s="2">
        <f>I17*Assumptions!$H4</f>
        <v>0</v>
      </c>
      <c r="J27" s="2">
        <f>J17*Assumptions!$H4</f>
        <v>0</v>
      </c>
      <c r="K27" s="2">
        <f>K17*Assumptions!$H4</f>
        <v>50000</v>
      </c>
      <c r="L27" s="2">
        <f>L17*Assumptions!$H4</f>
        <v>50000</v>
      </c>
      <c r="M27" s="2">
        <f>M17*Assumptions!$H4</f>
        <v>150000</v>
      </c>
      <c r="N27" s="2">
        <f>N17*Assumptions!$H4</f>
        <v>150000</v>
      </c>
      <c r="O27" s="87"/>
      <c r="P27" s="2">
        <f>P17*Assumptions!$H4</f>
        <v>350000</v>
      </c>
      <c r="Q27" s="2">
        <f>Q17*Assumptions!$H4</f>
        <v>350000</v>
      </c>
      <c r="R27" s="2">
        <f>R17*Assumptions!$H4</f>
        <v>350000</v>
      </c>
      <c r="S27" s="2">
        <f>S17*Assumptions!$H4</f>
        <v>350000</v>
      </c>
      <c r="T27" s="2">
        <f>T17*Assumptions!$H4</f>
        <v>350000</v>
      </c>
      <c r="U27" s="2">
        <f>U17*Assumptions!$H4</f>
        <v>350000</v>
      </c>
      <c r="V27" s="2">
        <f>V17*Assumptions!$H4</f>
        <v>350000</v>
      </c>
      <c r="W27" s="2">
        <f>W17*Assumptions!$H4</f>
        <v>350000</v>
      </c>
      <c r="X27" s="2">
        <f>X17*Assumptions!$H4</f>
        <v>350000</v>
      </c>
      <c r="Y27" s="2">
        <f>Y17*Assumptions!$H4</f>
        <v>350000</v>
      </c>
      <c r="Z27" s="2">
        <f>Z17*Assumptions!$H4</f>
        <v>350000</v>
      </c>
      <c r="AA27" s="2">
        <f>AA17*Assumptions!$H4</f>
        <v>350000</v>
      </c>
      <c r="AB27" s="87"/>
    </row>
    <row r="28" spans="1:28" x14ac:dyDescent="0.25">
      <c r="A28" s="5" t="s">
        <v>21</v>
      </c>
      <c r="C28" s="2">
        <f>C18*Assumptions!$H5</f>
        <v>0</v>
      </c>
      <c r="D28" s="2">
        <f>D18*Assumptions!$H5</f>
        <v>0</v>
      </c>
      <c r="E28" s="2">
        <f>E18*Assumptions!$H5</f>
        <v>0</v>
      </c>
      <c r="F28" s="2">
        <f>F18*Assumptions!$H5</f>
        <v>0</v>
      </c>
      <c r="G28" s="2">
        <f>G18*Assumptions!$H5</f>
        <v>0</v>
      </c>
      <c r="H28" s="2">
        <f>H18*Assumptions!$H5</f>
        <v>0</v>
      </c>
      <c r="I28" s="2">
        <f>I18*Assumptions!$H5</f>
        <v>0</v>
      </c>
      <c r="J28" s="2">
        <f>J18*Assumptions!$H5</f>
        <v>0</v>
      </c>
      <c r="K28" s="2">
        <f>K18*Assumptions!$H5</f>
        <v>0</v>
      </c>
      <c r="L28" s="2">
        <f>L18*Assumptions!$H5</f>
        <v>0</v>
      </c>
      <c r="M28" s="2">
        <f>M18*Assumptions!$H5</f>
        <v>0</v>
      </c>
      <c r="N28" s="2">
        <f>N18*Assumptions!$H5</f>
        <v>0</v>
      </c>
      <c r="O28" s="87"/>
      <c r="P28" s="2">
        <f>P18*Assumptions!$H5</f>
        <v>750000</v>
      </c>
      <c r="Q28" s="2">
        <f>Q18*Assumptions!$H5</f>
        <v>750000</v>
      </c>
      <c r="R28" s="2">
        <f>R18*Assumptions!$H5</f>
        <v>750000</v>
      </c>
      <c r="S28" s="2">
        <f>S18*Assumptions!$H5</f>
        <v>750000</v>
      </c>
      <c r="T28" s="2">
        <f>T18*Assumptions!$H5</f>
        <v>750000</v>
      </c>
      <c r="U28" s="2">
        <f>U18*Assumptions!$H5</f>
        <v>750000</v>
      </c>
      <c r="V28" s="2">
        <f>V18*Assumptions!$H5</f>
        <v>750000</v>
      </c>
      <c r="W28" s="2">
        <f>W18*Assumptions!$H5</f>
        <v>750000</v>
      </c>
      <c r="X28" s="2">
        <f>X18*Assumptions!$H5</f>
        <v>750000</v>
      </c>
      <c r="Y28" s="2">
        <f>Y18*Assumptions!$H5</f>
        <v>750000</v>
      </c>
      <c r="Z28" s="2">
        <f>Z18*Assumptions!$H5</f>
        <v>750000</v>
      </c>
      <c r="AA28" s="2">
        <f>AA18*Assumptions!$H5</f>
        <v>750000</v>
      </c>
      <c r="AB28" s="87"/>
    </row>
    <row r="29" spans="1:28" x14ac:dyDescent="0.25">
      <c r="A29" s="5" t="s">
        <v>22</v>
      </c>
      <c r="C29" s="2">
        <f>C19*Assumptions!$H6</f>
        <v>0</v>
      </c>
      <c r="D29" s="2">
        <f>D19*Assumptions!$H6</f>
        <v>0</v>
      </c>
      <c r="E29" s="2">
        <f>E19*Assumptions!$H6</f>
        <v>0</v>
      </c>
      <c r="F29" s="2">
        <f>F19*Assumptions!$H6</f>
        <v>0</v>
      </c>
      <c r="G29" s="2">
        <f>G19*Assumptions!$H6</f>
        <v>0</v>
      </c>
      <c r="H29" s="2">
        <f>H19*Assumptions!$H6</f>
        <v>0</v>
      </c>
      <c r="I29" s="2">
        <f>I19*Assumptions!$H6</f>
        <v>0</v>
      </c>
      <c r="J29" s="2">
        <f>J19*Assumptions!$H6</f>
        <v>0</v>
      </c>
      <c r="K29" s="2">
        <f>K19*Assumptions!$H6</f>
        <v>0</v>
      </c>
      <c r="L29" s="2">
        <f>L19*Assumptions!$H6</f>
        <v>0</v>
      </c>
      <c r="M29" s="2">
        <f>M19*Assumptions!$H6</f>
        <v>0</v>
      </c>
      <c r="N29" s="2">
        <f>N19*Assumptions!$H6</f>
        <v>0</v>
      </c>
      <c r="O29" s="87"/>
      <c r="P29" s="2">
        <f>P19*Assumptions!$H6</f>
        <v>1800000</v>
      </c>
      <c r="Q29" s="2">
        <f>Q19*Assumptions!$H6</f>
        <v>1800000</v>
      </c>
      <c r="R29" s="2">
        <f>R19*Assumptions!$H6</f>
        <v>1800000</v>
      </c>
      <c r="S29" s="2">
        <f>S19*Assumptions!$H6</f>
        <v>1800000</v>
      </c>
      <c r="T29" s="2">
        <f>T19*Assumptions!$H6</f>
        <v>1800000</v>
      </c>
      <c r="U29" s="2">
        <f>U19*Assumptions!$H6</f>
        <v>1800000</v>
      </c>
      <c r="V29" s="2">
        <f>V19*Assumptions!$H6</f>
        <v>1800000</v>
      </c>
      <c r="W29" s="2">
        <f>W19*Assumptions!$H6</f>
        <v>1800000</v>
      </c>
      <c r="X29" s="2">
        <f>X19*Assumptions!$H6</f>
        <v>1800000</v>
      </c>
      <c r="Y29" s="2">
        <f>Y19*Assumptions!$H6</f>
        <v>1800000</v>
      </c>
      <c r="Z29" s="2">
        <f>Z19*Assumptions!$H6</f>
        <v>1800000</v>
      </c>
      <c r="AA29" s="2">
        <f>AA19*Assumptions!$H6</f>
        <v>1800000</v>
      </c>
      <c r="AB29" s="87"/>
    </row>
    <row r="30" spans="1:28" x14ac:dyDescent="0.25">
      <c r="A30" s="5" t="s">
        <v>23</v>
      </c>
      <c r="C30" s="2">
        <f>C20*Assumptions!$H7</f>
        <v>0</v>
      </c>
      <c r="D30" s="2">
        <f>D20*Assumptions!$H7</f>
        <v>0</v>
      </c>
      <c r="E30" s="2">
        <f>E20*Assumptions!$H7</f>
        <v>0</v>
      </c>
      <c r="F30" s="2">
        <f>F20*Assumptions!$H7</f>
        <v>0</v>
      </c>
      <c r="G30" s="2">
        <f>G20*Assumptions!$H7</f>
        <v>0</v>
      </c>
      <c r="H30" s="2">
        <f>H20*Assumptions!$H7</f>
        <v>0</v>
      </c>
      <c r="I30" s="2">
        <f>I20*Assumptions!$H7</f>
        <v>0</v>
      </c>
      <c r="J30" s="2">
        <f>J20*Assumptions!$H7</f>
        <v>0</v>
      </c>
      <c r="K30" s="2">
        <f>K20*Assumptions!$H7</f>
        <v>0</v>
      </c>
      <c r="L30" s="2">
        <f>L20*Assumptions!$H7</f>
        <v>0</v>
      </c>
      <c r="M30" s="2">
        <f>M20*Assumptions!$H7</f>
        <v>0</v>
      </c>
      <c r="N30" s="2">
        <f>N20*Assumptions!$H7</f>
        <v>0</v>
      </c>
      <c r="O30" s="87"/>
      <c r="P30" s="2">
        <f>P20*Assumptions!$H7</f>
        <v>0</v>
      </c>
      <c r="Q30" s="2">
        <f>Q20*Assumptions!$H7</f>
        <v>0</v>
      </c>
      <c r="R30" s="2">
        <f>R20*Assumptions!$H7</f>
        <v>0</v>
      </c>
      <c r="S30" s="2">
        <f>S20*Assumptions!$H7</f>
        <v>0</v>
      </c>
      <c r="T30" s="2">
        <f>T20*Assumptions!$H7</f>
        <v>0</v>
      </c>
      <c r="U30" s="2">
        <f>U20*Assumptions!$H7</f>
        <v>0</v>
      </c>
      <c r="V30" s="2">
        <f>V20*Assumptions!$H7</f>
        <v>0</v>
      </c>
      <c r="W30" s="2">
        <f>W20*Assumptions!$H7</f>
        <v>0</v>
      </c>
      <c r="X30" s="2">
        <f>X20*Assumptions!$H7</f>
        <v>0</v>
      </c>
      <c r="Y30" s="2">
        <f>Y20*Assumptions!$H7</f>
        <v>0</v>
      </c>
      <c r="Z30" s="2">
        <f>Z20*Assumptions!$H7</f>
        <v>0</v>
      </c>
      <c r="AA30" s="2">
        <f>AA20*Assumptions!$H7</f>
        <v>0</v>
      </c>
      <c r="AB30" s="87"/>
    </row>
    <row r="31" spans="1:28" x14ac:dyDescent="0.25">
      <c r="A31" s="5" t="s">
        <v>24</v>
      </c>
      <c r="C31" s="2">
        <f>C21*Assumptions!$H8</f>
        <v>0</v>
      </c>
      <c r="D31" s="2">
        <f>D21*Assumptions!$H8</f>
        <v>0</v>
      </c>
      <c r="E31" s="2">
        <f>E21*Assumptions!$H8</f>
        <v>0</v>
      </c>
      <c r="F31" s="2">
        <f>F21*Assumptions!$H8</f>
        <v>0</v>
      </c>
      <c r="G31" s="2">
        <f>G21*Assumptions!$H8</f>
        <v>0</v>
      </c>
      <c r="H31" s="2">
        <f>H21*Assumptions!$H8</f>
        <v>0</v>
      </c>
      <c r="I31" s="2">
        <f>I21*Assumptions!$H8</f>
        <v>0</v>
      </c>
      <c r="J31" s="2">
        <f>J21*Assumptions!$H8</f>
        <v>0</v>
      </c>
      <c r="K31" s="2">
        <f>K21*Assumptions!$H8</f>
        <v>0</v>
      </c>
      <c r="L31" s="2">
        <f>L21*Assumptions!$H8</f>
        <v>0</v>
      </c>
      <c r="M31" s="2">
        <f>M21*Assumptions!$H8</f>
        <v>0</v>
      </c>
      <c r="N31" s="2">
        <f>N21*Assumptions!$H8</f>
        <v>0</v>
      </c>
      <c r="O31" s="87"/>
      <c r="P31" s="2">
        <f>P21*Assumptions!$H8</f>
        <v>0</v>
      </c>
      <c r="Q31" s="2">
        <f>Q21*Assumptions!$H8</f>
        <v>0</v>
      </c>
      <c r="R31" s="2">
        <f>R21*Assumptions!$H8</f>
        <v>0</v>
      </c>
      <c r="S31" s="2">
        <f>S21*Assumptions!$H8</f>
        <v>0</v>
      </c>
      <c r="T31" s="2">
        <f>T21*Assumptions!$H8</f>
        <v>0</v>
      </c>
      <c r="U31" s="2">
        <f>U21*Assumptions!$H8</f>
        <v>0</v>
      </c>
      <c r="V31" s="2">
        <f>V21*Assumptions!$H8</f>
        <v>0</v>
      </c>
      <c r="W31" s="2">
        <f>W21*Assumptions!$H8</f>
        <v>0</v>
      </c>
      <c r="X31" s="2">
        <f>X21*Assumptions!$H8</f>
        <v>0</v>
      </c>
      <c r="Y31" s="2">
        <f>Y21*Assumptions!$H8</f>
        <v>0</v>
      </c>
      <c r="Z31" s="2">
        <f>Z21*Assumptions!$H8</f>
        <v>0</v>
      </c>
      <c r="AA31" s="2">
        <f>AA21*Assumptions!$H8</f>
        <v>0</v>
      </c>
      <c r="AB31" s="87"/>
    </row>
    <row r="32" spans="1:28" x14ac:dyDescent="0.25">
      <c r="A32" s="5" t="s">
        <v>25</v>
      </c>
      <c r="C32" s="2">
        <f>C22*Assumptions!$H9</f>
        <v>0</v>
      </c>
      <c r="D32" s="2">
        <f>D22*Assumptions!$H9</f>
        <v>0</v>
      </c>
      <c r="E32" s="2">
        <f>E22*Assumptions!$H9</f>
        <v>0</v>
      </c>
      <c r="F32" s="2">
        <f>F22*Assumptions!$H9</f>
        <v>0</v>
      </c>
      <c r="G32" s="2">
        <f>G22*Assumptions!$H9</f>
        <v>0</v>
      </c>
      <c r="H32" s="2">
        <f>H22*Assumptions!$H9</f>
        <v>0</v>
      </c>
      <c r="I32" s="2">
        <f>I22*Assumptions!$H9</f>
        <v>0</v>
      </c>
      <c r="J32" s="2">
        <f>J22*Assumptions!$H9</f>
        <v>0</v>
      </c>
      <c r="K32" s="2">
        <f>K22*Assumptions!$H9</f>
        <v>0</v>
      </c>
      <c r="L32" s="2">
        <f>L22*Assumptions!$H9</f>
        <v>0</v>
      </c>
      <c r="M32" s="2">
        <f>M22*Assumptions!$H9</f>
        <v>0</v>
      </c>
      <c r="N32" s="2">
        <f>N22*Assumptions!$H9</f>
        <v>0</v>
      </c>
      <c r="O32" s="87"/>
      <c r="P32" s="2">
        <f>P22*Assumptions!$H9</f>
        <v>0</v>
      </c>
      <c r="Q32" s="2">
        <f>Q22*Assumptions!$H9</f>
        <v>0</v>
      </c>
      <c r="R32" s="2">
        <f>R22*Assumptions!$H9</f>
        <v>0</v>
      </c>
      <c r="S32" s="2">
        <f>S22*Assumptions!$H9</f>
        <v>0</v>
      </c>
      <c r="T32" s="2">
        <f>T22*Assumptions!$H9</f>
        <v>0</v>
      </c>
      <c r="U32" s="2">
        <f>U22*Assumptions!$H9</f>
        <v>0</v>
      </c>
      <c r="V32" s="2">
        <f>V22*Assumptions!$H9</f>
        <v>0</v>
      </c>
      <c r="W32" s="2">
        <f>W22*Assumptions!$H9</f>
        <v>0</v>
      </c>
      <c r="X32" s="2">
        <f>X22*Assumptions!$H9</f>
        <v>0</v>
      </c>
      <c r="Y32" s="2">
        <f>Y22*Assumptions!$H9</f>
        <v>0</v>
      </c>
      <c r="Z32" s="2">
        <f>Z22*Assumptions!$H9</f>
        <v>0</v>
      </c>
      <c r="AA32" s="2">
        <f>AA22*Assumptions!$H9</f>
        <v>0</v>
      </c>
      <c r="AB32" s="87"/>
    </row>
    <row r="33" spans="1:28" x14ac:dyDescent="0.25">
      <c r="O33" s="87"/>
      <c r="AB33" s="87"/>
    </row>
    <row r="34" spans="1:28" s="70" customFormat="1" x14ac:dyDescent="0.25">
      <c r="A34" s="68" t="s">
        <v>41</v>
      </c>
      <c r="B34" s="68"/>
      <c r="C34" s="72">
        <f>SUM(C35:C42)</f>
        <v>0</v>
      </c>
      <c r="D34" s="72">
        <f t="shared" ref="D34:L34" si="10">SUM(D35:D42)</f>
        <v>0</v>
      </c>
      <c r="E34" s="72">
        <f t="shared" si="10"/>
        <v>0</v>
      </c>
      <c r="F34" s="72">
        <f t="shared" si="10"/>
        <v>0</v>
      </c>
      <c r="G34" s="72">
        <f t="shared" si="10"/>
        <v>0</v>
      </c>
      <c r="H34" s="72">
        <f t="shared" si="10"/>
        <v>0</v>
      </c>
      <c r="I34" s="72">
        <f t="shared" si="10"/>
        <v>0</v>
      </c>
      <c r="J34" s="72">
        <f t="shared" si="10"/>
        <v>0</v>
      </c>
      <c r="K34" s="72">
        <f t="shared" si="10"/>
        <v>437000</v>
      </c>
      <c r="L34" s="72">
        <f t="shared" si="10"/>
        <v>437000</v>
      </c>
      <c r="M34" s="72">
        <f t="shared" ref="M34:N34" si="11">SUM(M35:M42)</f>
        <v>483000</v>
      </c>
      <c r="N34" s="72">
        <f t="shared" si="11"/>
        <v>483000</v>
      </c>
      <c r="O34" s="88"/>
      <c r="P34" s="72">
        <f>SUM(P35:P42)</f>
        <v>722000</v>
      </c>
      <c r="Q34" s="72">
        <f t="shared" ref="Q34:AA34" si="12">SUM(Q35:Q42)</f>
        <v>722000</v>
      </c>
      <c r="R34" s="72">
        <f t="shared" si="12"/>
        <v>722000</v>
      </c>
      <c r="S34" s="72">
        <f t="shared" si="12"/>
        <v>722000</v>
      </c>
      <c r="T34" s="72">
        <f t="shared" si="12"/>
        <v>722000</v>
      </c>
      <c r="U34" s="72">
        <f t="shared" si="12"/>
        <v>722000</v>
      </c>
      <c r="V34" s="72">
        <f t="shared" si="12"/>
        <v>866000</v>
      </c>
      <c r="W34" s="72">
        <f t="shared" si="12"/>
        <v>866000</v>
      </c>
      <c r="X34" s="72">
        <f t="shared" si="12"/>
        <v>866000</v>
      </c>
      <c r="Y34" s="72">
        <f t="shared" si="12"/>
        <v>866000</v>
      </c>
      <c r="Z34" s="72">
        <f t="shared" si="12"/>
        <v>866000</v>
      </c>
      <c r="AA34" s="72">
        <f t="shared" si="12"/>
        <v>866000</v>
      </c>
      <c r="AB34" s="88"/>
    </row>
    <row r="35" spans="1:28" x14ac:dyDescent="0.25">
      <c r="A35" s="5" t="s">
        <v>18</v>
      </c>
      <c r="C35" s="2">
        <f>C25*12</f>
        <v>0</v>
      </c>
      <c r="D35" s="2">
        <f t="shared" ref="D35:L36" si="13">D25*12</f>
        <v>0</v>
      </c>
      <c r="E35" s="2">
        <f t="shared" si="13"/>
        <v>0</v>
      </c>
      <c r="F35" s="2">
        <f t="shared" si="13"/>
        <v>0</v>
      </c>
      <c r="G35" s="2">
        <f t="shared" si="13"/>
        <v>0</v>
      </c>
      <c r="H35" s="2">
        <f t="shared" si="13"/>
        <v>0</v>
      </c>
      <c r="I35" s="2">
        <f t="shared" si="13"/>
        <v>0</v>
      </c>
      <c r="J35" s="2">
        <f t="shared" si="13"/>
        <v>0</v>
      </c>
      <c r="K35" s="2">
        <f t="shared" si="13"/>
        <v>432000</v>
      </c>
      <c r="L35" s="2">
        <f t="shared" si="13"/>
        <v>432000</v>
      </c>
      <c r="M35" s="2">
        <f t="shared" ref="M35:N35" si="14">M25*12</f>
        <v>468000</v>
      </c>
      <c r="N35" s="2">
        <f t="shared" si="14"/>
        <v>468000</v>
      </c>
      <c r="O35" s="87"/>
      <c r="P35" s="2">
        <f>P25*12</f>
        <v>432000</v>
      </c>
      <c r="Q35" s="2">
        <f t="shared" ref="Q35:AA35" si="15">Q25*12</f>
        <v>432000</v>
      </c>
      <c r="R35" s="2">
        <f t="shared" si="15"/>
        <v>432000</v>
      </c>
      <c r="S35" s="2">
        <f t="shared" si="15"/>
        <v>432000</v>
      </c>
      <c r="T35" s="2">
        <f t="shared" si="15"/>
        <v>432000</v>
      </c>
      <c r="U35" s="2">
        <f t="shared" si="15"/>
        <v>432000</v>
      </c>
      <c r="V35" s="2">
        <f t="shared" si="15"/>
        <v>576000</v>
      </c>
      <c r="W35" s="2">
        <f t="shared" si="15"/>
        <v>576000</v>
      </c>
      <c r="X35" s="2">
        <f t="shared" si="15"/>
        <v>576000</v>
      </c>
      <c r="Y35" s="2">
        <f t="shared" si="15"/>
        <v>576000</v>
      </c>
      <c r="Z35" s="2">
        <f t="shared" si="15"/>
        <v>576000</v>
      </c>
      <c r="AA35" s="2">
        <f t="shared" si="15"/>
        <v>576000</v>
      </c>
      <c r="AB35" s="87"/>
    </row>
    <row r="36" spans="1:28" x14ac:dyDescent="0.25">
      <c r="A36" s="5" t="s">
        <v>19</v>
      </c>
      <c r="C36" s="2">
        <f>C26*12</f>
        <v>0</v>
      </c>
      <c r="D36" s="2">
        <f t="shared" si="13"/>
        <v>0</v>
      </c>
      <c r="E36" s="2">
        <f t="shared" si="13"/>
        <v>0</v>
      </c>
      <c r="F36" s="2">
        <f t="shared" si="13"/>
        <v>0</v>
      </c>
      <c r="G36" s="2">
        <f t="shared" si="13"/>
        <v>0</v>
      </c>
      <c r="H36" s="2">
        <f t="shared" si="13"/>
        <v>0</v>
      </c>
      <c r="I36" s="2">
        <f t="shared" si="13"/>
        <v>0</v>
      </c>
      <c r="J36" s="2">
        <f t="shared" si="13"/>
        <v>0</v>
      </c>
      <c r="K36" s="2">
        <f t="shared" si="13"/>
        <v>0</v>
      </c>
      <c r="L36" s="2">
        <f t="shared" si="13"/>
        <v>0</v>
      </c>
      <c r="M36" s="2">
        <f t="shared" ref="M36:N36" si="16">M26*12</f>
        <v>0</v>
      </c>
      <c r="N36" s="2">
        <f t="shared" si="16"/>
        <v>0</v>
      </c>
      <c r="O36" s="87"/>
      <c r="P36" s="2">
        <f>P26*12</f>
        <v>0</v>
      </c>
      <c r="Q36" s="2">
        <f t="shared" ref="Q36:AA36" si="17">Q26*12</f>
        <v>0</v>
      </c>
      <c r="R36" s="2">
        <f t="shared" si="17"/>
        <v>0</v>
      </c>
      <c r="S36" s="2">
        <f t="shared" si="17"/>
        <v>0</v>
      </c>
      <c r="T36" s="2">
        <f t="shared" si="17"/>
        <v>0</v>
      </c>
      <c r="U36" s="2">
        <f t="shared" si="17"/>
        <v>0</v>
      </c>
      <c r="V36" s="2">
        <f t="shared" si="17"/>
        <v>0</v>
      </c>
      <c r="W36" s="2">
        <f t="shared" si="17"/>
        <v>0</v>
      </c>
      <c r="X36" s="2">
        <f t="shared" si="17"/>
        <v>0</v>
      </c>
      <c r="Y36" s="2">
        <f t="shared" si="17"/>
        <v>0</v>
      </c>
      <c r="Z36" s="2">
        <f t="shared" si="17"/>
        <v>0</v>
      </c>
      <c r="AA36" s="2">
        <f t="shared" si="17"/>
        <v>0</v>
      </c>
      <c r="AB36" s="87"/>
    </row>
    <row r="37" spans="1:28" x14ac:dyDescent="0.25">
      <c r="A37" s="5" t="s">
        <v>20</v>
      </c>
      <c r="C37" s="2">
        <f>C27*10%</f>
        <v>0</v>
      </c>
      <c r="D37" s="2">
        <f t="shared" ref="D37:L37" si="18">D27*10%</f>
        <v>0</v>
      </c>
      <c r="E37" s="2">
        <f t="shared" si="18"/>
        <v>0</v>
      </c>
      <c r="F37" s="2">
        <f t="shared" si="18"/>
        <v>0</v>
      </c>
      <c r="G37" s="2">
        <f t="shared" si="18"/>
        <v>0</v>
      </c>
      <c r="H37" s="2">
        <f t="shared" si="18"/>
        <v>0</v>
      </c>
      <c r="I37" s="2">
        <f t="shared" si="18"/>
        <v>0</v>
      </c>
      <c r="J37" s="2">
        <f t="shared" si="18"/>
        <v>0</v>
      </c>
      <c r="K37" s="2">
        <f t="shared" si="18"/>
        <v>5000</v>
      </c>
      <c r="L37" s="2">
        <f t="shared" si="18"/>
        <v>5000</v>
      </c>
      <c r="M37" s="2">
        <f t="shared" ref="M37:N37" si="19">M27*10%</f>
        <v>15000</v>
      </c>
      <c r="N37" s="2">
        <f t="shared" si="19"/>
        <v>15000</v>
      </c>
      <c r="O37" s="87"/>
      <c r="P37" s="2">
        <f>P27*10%</f>
        <v>35000</v>
      </c>
      <c r="Q37" s="2">
        <f t="shared" ref="Q37:AA37" si="20">Q27*10%</f>
        <v>35000</v>
      </c>
      <c r="R37" s="2">
        <f t="shared" si="20"/>
        <v>35000</v>
      </c>
      <c r="S37" s="2">
        <f t="shared" si="20"/>
        <v>35000</v>
      </c>
      <c r="T37" s="2">
        <f t="shared" si="20"/>
        <v>35000</v>
      </c>
      <c r="U37" s="2">
        <f t="shared" si="20"/>
        <v>35000</v>
      </c>
      <c r="V37" s="2">
        <f t="shared" si="20"/>
        <v>35000</v>
      </c>
      <c r="W37" s="2">
        <f t="shared" si="20"/>
        <v>35000</v>
      </c>
      <c r="X37" s="2">
        <f t="shared" si="20"/>
        <v>35000</v>
      </c>
      <c r="Y37" s="2">
        <f t="shared" si="20"/>
        <v>35000</v>
      </c>
      <c r="Z37" s="2">
        <f t="shared" si="20"/>
        <v>35000</v>
      </c>
      <c r="AA37" s="2">
        <f t="shared" si="20"/>
        <v>35000</v>
      </c>
      <c r="AB37" s="87"/>
    </row>
    <row r="38" spans="1:28" x14ac:dyDescent="0.25">
      <c r="A38" s="5" t="s">
        <v>21</v>
      </c>
      <c r="C38" s="2">
        <f>C28*10%</f>
        <v>0</v>
      </c>
      <c r="D38" s="2">
        <f t="shared" ref="C38:L40" si="21">D28*10%</f>
        <v>0</v>
      </c>
      <c r="E38" s="2">
        <f t="shared" si="21"/>
        <v>0</v>
      </c>
      <c r="F38" s="2">
        <f t="shared" si="21"/>
        <v>0</v>
      </c>
      <c r="G38" s="2">
        <f t="shared" si="21"/>
        <v>0</v>
      </c>
      <c r="H38" s="2">
        <f t="shared" si="21"/>
        <v>0</v>
      </c>
      <c r="I38" s="2">
        <f t="shared" si="21"/>
        <v>0</v>
      </c>
      <c r="J38" s="2">
        <f t="shared" si="21"/>
        <v>0</v>
      </c>
      <c r="K38" s="2">
        <f t="shared" si="21"/>
        <v>0</v>
      </c>
      <c r="L38" s="2">
        <f t="shared" si="21"/>
        <v>0</v>
      </c>
      <c r="M38" s="2">
        <f t="shared" ref="M38:N38" si="22">M28*10%</f>
        <v>0</v>
      </c>
      <c r="N38" s="2">
        <f t="shared" si="22"/>
        <v>0</v>
      </c>
      <c r="O38" s="87"/>
      <c r="P38" s="2">
        <f>P28*10%</f>
        <v>75000</v>
      </c>
      <c r="Q38" s="2">
        <f t="shared" ref="Q38:AA38" si="23">Q28*10%</f>
        <v>75000</v>
      </c>
      <c r="R38" s="2">
        <f t="shared" si="23"/>
        <v>75000</v>
      </c>
      <c r="S38" s="2">
        <f t="shared" si="23"/>
        <v>75000</v>
      </c>
      <c r="T38" s="2">
        <f t="shared" si="23"/>
        <v>75000</v>
      </c>
      <c r="U38" s="2">
        <f t="shared" si="23"/>
        <v>75000</v>
      </c>
      <c r="V38" s="2">
        <f t="shared" si="23"/>
        <v>75000</v>
      </c>
      <c r="W38" s="2">
        <f t="shared" si="23"/>
        <v>75000</v>
      </c>
      <c r="X38" s="2">
        <f t="shared" si="23"/>
        <v>75000</v>
      </c>
      <c r="Y38" s="2">
        <f t="shared" si="23"/>
        <v>75000</v>
      </c>
      <c r="Z38" s="2">
        <f t="shared" si="23"/>
        <v>75000</v>
      </c>
      <c r="AA38" s="2">
        <f t="shared" si="23"/>
        <v>75000</v>
      </c>
      <c r="AB38" s="87"/>
    </row>
    <row r="39" spans="1:28" x14ac:dyDescent="0.25">
      <c r="A39" s="5" t="s">
        <v>22</v>
      </c>
      <c r="C39" s="2">
        <f>C29*10%</f>
        <v>0</v>
      </c>
      <c r="D39" s="2">
        <f t="shared" si="21"/>
        <v>0</v>
      </c>
      <c r="E39" s="2">
        <f t="shared" si="21"/>
        <v>0</v>
      </c>
      <c r="F39" s="2">
        <f t="shared" si="21"/>
        <v>0</v>
      </c>
      <c r="G39" s="2">
        <f t="shared" si="21"/>
        <v>0</v>
      </c>
      <c r="H39" s="2">
        <f t="shared" si="21"/>
        <v>0</v>
      </c>
      <c r="I39" s="2">
        <f t="shared" si="21"/>
        <v>0</v>
      </c>
      <c r="J39" s="2">
        <f t="shared" si="21"/>
        <v>0</v>
      </c>
      <c r="K39" s="2">
        <f t="shared" si="21"/>
        <v>0</v>
      </c>
      <c r="L39" s="2">
        <f t="shared" si="21"/>
        <v>0</v>
      </c>
      <c r="M39" s="2">
        <f t="shared" ref="M39:N39" si="24">M29*10%</f>
        <v>0</v>
      </c>
      <c r="N39" s="2">
        <f t="shared" si="24"/>
        <v>0</v>
      </c>
      <c r="O39" s="87"/>
      <c r="P39" s="2">
        <f>P29*10%</f>
        <v>180000</v>
      </c>
      <c r="Q39" s="2">
        <f t="shared" ref="Q39:AA39" si="25">Q29*10%</f>
        <v>180000</v>
      </c>
      <c r="R39" s="2">
        <f t="shared" si="25"/>
        <v>180000</v>
      </c>
      <c r="S39" s="2">
        <f t="shared" si="25"/>
        <v>180000</v>
      </c>
      <c r="T39" s="2">
        <f t="shared" si="25"/>
        <v>180000</v>
      </c>
      <c r="U39" s="2">
        <f t="shared" si="25"/>
        <v>180000</v>
      </c>
      <c r="V39" s="2">
        <f t="shared" si="25"/>
        <v>180000</v>
      </c>
      <c r="W39" s="2">
        <f t="shared" si="25"/>
        <v>180000</v>
      </c>
      <c r="X39" s="2">
        <f t="shared" si="25"/>
        <v>180000</v>
      </c>
      <c r="Y39" s="2">
        <f t="shared" si="25"/>
        <v>180000</v>
      </c>
      <c r="Z39" s="2">
        <f t="shared" si="25"/>
        <v>180000</v>
      </c>
      <c r="AA39" s="2">
        <f t="shared" si="25"/>
        <v>180000</v>
      </c>
      <c r="AB39" s="87"/>
    </row>
    <row r="40" spans="1:28" x14ac:dyDescent="0.25">
      <c r="A40" s="5" t="s">
        <v>23</v>
      </c>
      <c r="C40" s="2">
        <f t="shared" si="21"/>
        <v>0</v>
      </c>
      <c r="D40" s="2">
        <f t="shared" si="21"/>
        <v>0</v>
      </c>
      <c r="E40" s="2">
        <f t="shared" si="21"/>
        <v>0</v>
      </c>
      <c r="F40" s="2">
        <f t="shared" si="21"/>
        <v>0</v>
      </c>
      <c r="G40" s="2">
        <f t="shared" si="21"/>
        <v>0</v>
      </c>
      <c r="H40" s="2">
        <f t="shared" si="21"/>
        <v>0</v>
      </c>
      <c r="I40" s="2">
        <f t="shared" si="21"/>
        <v>0</v>
      </c>
      <c r="J40" s="2">
        <f t="shared" si="21"/>
        <v>0</v>
      </c>
      <c r="K40" s="2">
        <f t="shared" si="21"/>
        <v>0</v>
      </c>
      <c r="L40" s="2">
        <f t="shared" si="21"/>
        <v>0</v>
      </c>
      <c r="M40" s="2"/>
      <c r="N40" s="2"/>
      <c r="O40" s="87"/>
      <c r="P40" s="2">
        <f t="shared" ref="P40:AA40" si="26">P30*10%</f>
        <v>0</v>
      </c>
      <c r="Q40" s="2">
        <f t="shared" si="26"/>
        <v>0</v>
      </c>
      <c r="R40" s="2">
        <f t="shared" si="26"/>
        <v>0</v>
      </c>
      <c r="S40" s="2">
        <f t="shared" si="26"/>
        <v>0</v>
      </c>
      <c r="T40" s="2">
        <f t="shared" si="26"/>
        <v>0</v>
      </c>
      <c r="U40" s="2">
        <f t="shared" si="26"/>
        <v>0</v>
      </c>
      <c r="V40" s="2">
        <f t="shared" si="26"/>
        <v>0</v>
      </c>
      <c r="W40" s="2">
        <f t="shared" si="26"/>
        <v>0</v>
      </c>
      <c r="X40" s="2">
        <f t="shared" si="26"/>
        <v>0</v>
      </c>
      <c r="Y40" s="2">
        <f t="shared" si="26"/>
        <v>0</v>
      </c>
      <c r="Z40" s="2">
        <f t="shared" si="26"/>
        <v>0</v>
      </c>
      <c r="AA40" s="2">
        <f t="shared" si="26"/>
        <v>0</v>
      </c>
      <c r="AB40" s="87"/>
    </row>
    <row r="41" spans="1:28" x14ac:dyDescent="0.25">
      <c r="A41" s="5" t="s">
        <v>24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/>
      <c r="N41" s="2"/>
      <c r="O41" s="87"/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87"/>
    </row>
    <row r="42" spans="1:28" x14ac:dyDescent="0.25">
      <c r="A42" s="5" t="s">
        <v>25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/>
      <c r="N42" s="2"/>
      <c r="O42" s="87"/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87"/>
    </row>
    <row r="43" spans="1:28" x14ac:dyDescent="0.25">
      <c r="O43" s="87"/>
      <c r="AB43" s="87"/>
    </row>
    <row r="44" spans="1:28" x14ac:dyDescent="0.25">
      <c r="A44" s="19" t="s">
        <v>42</v>
      </c>
      <c r="C44" s="3">
        <f>SUM(C45:C52)</f>
        <v>0</v>
      </c>
      <c r="D44" s="3">
        <f t="shared" ref="D44:N44" si="27">SUM(D45:D52)</f>
        <v>0</v>
      </c>
      <c r="E44" s="3">
        <f t="shared" si="27"/>
        <v>0</v>
      </c>
      <c r="F44" s="3">
        <f t="shared" si="27"/>
        <v>0</v>
      </c>
      <c r="G44" s="3">
        <f t="shared" si="27"/>
        <v>0</v>
      </c>
      <c r="H44" s="3">
        <f t="shared" si="27"/>
        <v>0</v>
      </c>
      <c r="I44" s="3"/>
      <c r="J44" s="3">
        <f t="shared" si="27"/>
        <v>0</v>
      </c>
      <c r="K44" s="3">
        <f t="shared" si="27"/>
        <v>0</v>
      </c>
      <c r="L44" s="3">
        <f t="shared" si="27"/>
        <v>0</v>
      </c>
      <c r="M44" s="3">
        <f t="shared" si="27"/>
        <v>0</v>
      </c>
      <c r="N44" s="3">
        <f t="shared" si="27"/>
        <v>144000</v>
      </c>
      <c r="O44" s="87"/>
      <c r="P44" s="3">
        <f>SUM(P45:P52)</f>
        <v>0</v>
      </c>
      <c r="Q44" s="3">
        <f t="shared" ref="Q44:AA44" si="28">SUM(Q45:Q52)</f>
        <v>0</v>
      </c>
      <c r="R44" s="3">
        <f t="shared" si="28"/>
        <v>0</v>
      </c>
      <c r="S44" s="3">
        <f t="shared" si="28"/>
        <v>0</v>
      </c>
      <c r="T44" s="3">
        <f t="shared" si="28"/>
        <v>0</v>
      </c>
      <c r="U44" s="3">
        <f t="shared" si="28"/>
        <v>0</v>
      </c>
      <c r="V44" s="3">
        <f t="shared" si="28"/>
        <v>0</v>
      </c>
      <c r="W44" s="3">
        <f t="shared" si="28"/>
        <v>0</v>
      </c>
      <c r="X44" s="3">
        <f t="shared" si="28"/>
        <v>0</v>
      </c>
      <c r="Y44" s="3">
        <f t="shared" si="28"/>
        <v>0</v>
      </c>
      <c r="Z44" s="3">
        <f t="shared" si="28"/>
        <v>2900000</v>
      </c>
      <c r="AA44" s="3">
        <f t="shared" si="28"/>
        <v>4800000</v>
      </c>
      <c r="AB44" s="87"/>
    </row>
    <row r="45" spans="1:28" x14ac:dyDescent="0.25">
      <c r="A45" s="5" t="s">
        <v>18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/>
      <c r="J45" s="1">
        <v>0</v>
      </c>
      <c r="K45" s="1"/>
      <c r="L45" s="1"/>
      <c r="M45" s="1"/>
      <c r="N45" s="1"/>
      <c r="O45" s="87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87"/>
    </row>
    <row r="46" spans="1:28" x14ac:dyDescent="0.25">
      <c r="A46" s="5" t="s">
        <v>19</v>
      </c>
      <c r="C46" s="1">
        <v>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87"/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87"/>
    </row>
    <row r="47" spans="1:28" x14ac:dyDescent="0.25">
      <c r="A47" s="5" t="s">
        <v>20</v>
      </c>
      <c r="C47" s="1">
        <v>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>
        <f>2400000*0.06</f>
        <v>144000</v>
      </c>
      <c r="O47" s="87"/>
      <c r="P47" s="1"/>
      <c r="Q47" s="1"/>
      <c r="R47" s="1"/>
      <c r="S47" s="1"/>
      <c r="T47" s="1"/>
      <c r="U47" s="1"/>
      <c r="V47" s="1"/>
      <c r="W47" s="1"/>
      <c r="X47" s="1"/>
      <c r="Y47" s="1"/>
      <c r="Z47" s="1">
        <v>2500000</v>
      </c>
      <c r="AA47" s="1">
        <v>2500000</v>
      </c>
      <c r="AB47" s="87"/>
    </row>
    <row r="48" spans="1:28" x14ac:dyDescent="0.25">
      <c r="A48" s="5" t="s">
        <v>21</v>
      </c>
      <c r="C48" s="1">
        <v>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87"/>
      <c r="P48" s="1"/>
      <c r="Q48" s="1"/>
      <c r="R48" s="1"/>
      <c r="S48" s="1"/>
      <c r="T48" s="1"/>
      <c r="U48" s="1"/>
      <c r="V48" s="1"/>
      <c r="W48" s="1"/>
      <c r="X48" s="1"/>
      <c r="Y48" s="1"/>
      <c r="Z48" s="1">
        <v>100000</v>
      </c>
      <c r="AA48" s="1">
        <v>2000000</v>
      </c>
      <c r="AB48" s="87"/>
    </row>
    <row r="49" spans="1:28" x14ac:dyDescent="0.25">
      <c r="A49" s="5" t="s">
        <v>22</v>
      </c>
      <c r="C49" s="1">
        <v>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87"/>
      <c r="P49" s="1"/>
      <c r="Q49" s="1"/>
      <c r="R49" s="1"/>
      <c r="S49" s="1"/>
      <c r="T49" s="1"/>
      <c r="U49" s="1"/>
      <c r="V49" s="1"/>
      <c r="W49" s="1"/>
      <c r="X49" s="1"/>
      <c r="Y49" s="1"/>
      <c r="Z49" s="1">
        <v>300000</v>
      </c>
      <c r="AA49" s="1">
        <v>300000</v>
      </c>
      <c r="AB49" s="87"/>
    </row>
    <row r="50" spans="1:28" x14ac:dyDescent="0.25">
      <c r="A50" s="5" t="s">
        <v>23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/>
      <c r="N50" s="1"/>
      <c r="O50" s="87"/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87"/>
    </row>
    <row r="51" spans="1:28" x14ac:dyDescent="0.25">
      <c r="A51" s="5" t="s">
        <v>24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/>
      <c r="N51" s="1"/>
      <c r="O51" s="87"/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87"/>
    </row>
    <row r="52" spans="1:28" x14ac:dyDescent="0.25">
      <c r="A52" s="5" t="s">
        <v>25</v>
      </c>
      <c r="C52" s="1">
        <f>Surrend_Sr!P10</f>
        <v>0</v>
      </c>
      <c r="D52" s="1">
        <f>Surrend_Sr!Q10</f>
        <v>0</v>
      </c>
      <c r="E52" s="1">
        <f>Surrend_Sr!R10</f>
        <v>0</v>
      </c>
      <c r="F52" s="1">
        <f>Surrend_Sr!S10</f>
        <v>0</v>
      </c>
      <c r="G52" s="1">
        <f>Surrend_Sr!T10</f>
        <v>0</v>
      </c>
      <c r="H52" s="1">
        <f>Surrend_Sr!U10</f>
        <v>0</v>
      </c>
      <c r="I52" s="1">
        <f>Surrend_Sr!V10</f>
        <v>0</v>
      </c>
      <c r="J52" s="1">
        <f>Surrend_Sr!W10</f>
        <v>0</v>
      </c>
      <c r="K52" s="1">
        <f>Surrend_Sr!X10</f>
        <v>0</v>
      </c>
      <c r="L52" s="1">
        <f>Surrend_Sr!Y10</f>
        <v>0</v>
      </c>
      <c r="M52" s="1"/>
      <c r="N52" s="1"/>
      <c r="O52" s="87"/>
      <c r="P52" s="1">
        <f>Surrend_Sr!AC10</f>
        <v>0</v>
      </c>
      <c r="Q52" s="1">
        <f>Surrend_Sr!AD10</f>
        <v>0</v>
      </c>
      <c r="R52" s="1">
        <f>Surrend_Sr!AE10</f>
        <v>0</v>
      </c>
      <c r="S52" s="1">
        <f>Surrend_Sr!AF10</f>
        <v>0</v>
      </c>
      <c r="T52" s="1">
        <f>Surrend_Sr!AG10</f>
        <v>0</v>
      </c>
      <c r="U52" s="1">
        <f>Surrend_Sr!AH10</f>
        <v>0</v>
      </c>
      <c r="V52" s="1">
        <f>Surrend_Sr!AI10</f>
        <v>0</v>
      </c>
      <c r="W52" s="1">
        <f>Surrend_Sr!AJ10</f>
        <v>0</v>
      </c>
      <c r="X52" s="1">
        <f>Surrend_Sr!AK10</f>
        <v>0</v>
      </c>
      <c r="Y52" s="1">
        <f>Surrend_Sr!AL10</f>
        <v>0</v>
      </c>
      <c r="Z52" s="1">
        <f>Surrend_Sr!AM10</f>
        <v>0</v>
      </c>
      <c r="AA52" s="1">
        <f>Surrend_Sr!AN10</f>
        <v>0</v>
      </c>
      <c r="AB52" s="87"/>
    </row>
    <row r="53" spans="1:28" x14ac:dyDescent="0.25">
      <c r="O53" s="87"/>
      <c r="AB53" s="87"/>
    </row>
    <row r="54" spans="1:28" s="70" customFormat="1" x14ac:dyDescent="0.25">
      <c r="A54" s="68" t="s">
        <v>45</v>
      </c>
      <c r="C54" s="71">
        <f>C24-C44</f>
        <v>0</v>
      </c>
      <c r="D54" s="71">
        <f t="shared" ref="D54:N62" si="29">D24-D44</f>
        <v>0</v>
      </c>
      <c r="E54" s="71">
        <f t="shared" si="29"/>
        <v>0</v>
      </c>
      <c r="F54" s="71">
        <f t="shared" si="29"/>
        <v>0</v>
      </c>
      <c r="G54" s="71">
        <f t="shared" si="29"/>
        <v>0</v>
      </c>
      <c r="H54" s="71">
        <f t="shared" si="29"/>
        <v>0</v>
      </c>
      <c r="I54" s="71">
        <f t="shared" si="29"/>
        <v>0</v>
      </c>
      <c r="J54" s="71">
        <f t="shared" si="29"/>
        <v>0</v>
      </c>
      <c r="K54" s="71">
        <f t="shared" si="29"/>
        <v>86000</v>
      </c>
      <c r="L54" s="71">
        <f t="shared" si="29"/>
        <v>86000</v>
      </c>
      <c r="M54" s="71">
        <f t="shared" si="29"/>
        <v>189000</v>
      </c>
      <c r="N54" s="71">
        <f t="shared" si="29"/>
        <v>45000</v>
      </c>
      <c r="O54" s="88"/>
      <c r="P54" s="71">
        <f>P24-P44</f>
        <v>2936000</v>
      </c>
      <c r="Q54" s="71">
        <f t="shared" ref="Q54:AA54" si="30">Q24-Q44</f>
        <v>2936000</v>
      </c>
      <c r="R54" s="71">
        <f t="shared" si="30"/>
        <v>2936000</v>
      </c>
      <c r="S54" s="71">
        <f t="shared" si="30"/>
        <v>2936000</v>
      </c>
      <c r="T54" s="71">
        <f t="shared" si="30"/>
        <v>2936000</v>
      </c>
      <c r="U54" s="71">
        <f t="shared" si="30"/>
        <v>2936000</v>
      </c>
      <c r="V54" s="71">
        <f t="shared" si="30"/>
        <v>2948000</v>
      </c>
      <c r="W54" s="71">
        <f t="shared" si="30"/>
        <v>2948000</v>
      </c>
      <c r="X54" s="71">
        <f t="shared" si="30"/>
        <v>2948000</v>
      </c>
      <c r="Y54" s="71">
        <f t="shared" si="30"/>
        <v>2948000</v>
      </c>
      <c r="Z54" s="71">
        <f t="shared" si="30"/>
        <v>48000</v>
      </c>
      <c r="AA54" s="71">
        <f t="shared" si="30"/>
        <v>-1852000</v>
      </c>
      <c r="AB54" s="88"/>
    </row>
    <row r="55" spans="1:28" x14ac:dyDescent="0.25">
      <c r="A55" s="5" t="s">
        <v>18</v>
      </c>
      <c r="C55" s="1">
        <f>C25-C45</f>
        <v>0</v>
      </c>
      <c r="D55" s="1">
        <f t="shared" ref="C55:E62" si="31">D25-D45</f>
        <v>0</v>
      </c>
      <c r="E55" s="1">
        <f t="shared" si="31"/>
        <v>0</v>
      </c>
      <c r="F55" s="1">
        <f t="shared" si="29"/>
        <v>0</v>
      </c>
      <c r="G55" s="1">
        <f t="shared" si="29"/>
        <v>0</v>
      </c>
      <c r="H55" s="1">
        <f t="shared" si="29"/>
        <v>0</v>
      </c>
      <c r="I55" s="1">
        <f t="shared" si="29"/>
        <v>0</v>
      </c>
      <c r="J55" s="1">
        <f t="shared" si="29"/>
        <v>0</v>
      </c>
      <c r="K55" s="1">
        <f t="shared" si="29"/>
        <v>36000</v>
      </c>
      <c r="L55" s="1">
        <f t="shared" si="29"/>
        <v>36000</v>
      </c>
      <c r="M55" s="1">
        <f t="shared" si="29"/>
        <v>39000</v>
      </c>
      <c r="N55" s="1">
        <f t="shared" ref="N55" si="32">N25-N45</f>
        <v>39000</v>
      </c>
      <c r="O55" s="87"/>
      <c r="P55" s="1">
        <f>P25-P45</f>
        <v>36000</v>
      </c>
      <c r="Q55" s="1">
        <f t="shared" ref="Q55:AA55" si="33">Q25-Q45</f>
        <v>36000</v>
      </c>
      <c r="R55" s="1">
        <f t="shared" si="33"/>
        <v>36000</v>
      </c>
      <c r="S55" s="1">
        <f t="shared" si="33"/>
        <v>36000</v>
      </c>
      <c r="T55" s="1">
        <f t="shared" si="33"/>
        <v>36000</v>
      </c>
      <c r="U55" s="1">
        <f t="shared" si="33"/>
        <v>36000</v>
      </c>
      <c r="V55" s="1">
        <f t="shared" si="33"/>
        <v>48000</v>
      </c>
      <c r="W55" s="1">
        <f t="shared" si="33"/>
        <v>48000</v>
      </c>
      <c r="X55" s="1">
        <f t="shared" si="33"/>
        <v>48000</v>
      </c>
      <c r="Y55" s="1">
        <f t="shared" si="33"/>
        <v>48000</v>
      </c>
      <c r="Z55" s="1">
        <f t="shared" si="33"/>
        <v>48000</v>
      </c>
      <c r="AA55" s="1">
        <f t="shared" si="33"/>
        <v>48000</v>
      </c>
      <c r="AB55" s="87"/>
    </row>
    <row r="56" spans="1:28" x14ac:dyDescent="0.25">
      <c r="A56" s="5" t="s">
        <v>19</v>
      </c>
      <c r="C56" s="1">
        <f t="shared" si="31"/>
        <v>0</v>
      </c>
      <c r="D56" s="1">
        <f t="shared" si="31"/>
        <v>0</v>
      </c>
      <c r="E56" s="1">
        <f t="shared" si="31"/>
        <v>0</v>
      </c>
      <c r="F56" s="1">
        <f t="shared" si="29"/>
        <v>0</v>
      </c>
      <c r="G56" s="1">
        <f t="shared" si="29"/>
        <v>0</v>
      </c>
      <c r="H56" s="1">
        <f t="shared" si="29"/>
        <v>0</v>
      </c>
      <c r="I56" s="1">
        <f t="shared" si="29"/>
        <v>0</v>
      </c>
      <c r="J56" s="1">
        <f t="shared" si="29"/>
        <v>0</v>
      </c>
      <c r="K56" s="1">
        <f t="shared" si="29"/>
        <v>0</v>
      </c>
      <c r="L56" s="1">
        <f t="shared" si="29"/>
        <v>0</v>
      </c>
      <c r="M56" s="1">
        <f t="shared" si="29"/>
        <v>0</v>
      </c>
      <c r="N56" s="1">
        <f t="shared" ref="N56" si="34">N26-N46</f>
        <v>0</v>
      </c>
      <c r="O56" s="87"/>
      <c r="P56" s="1">
        <f t="shared" ref="P56:AA56" si="35">P26-P46</f>
        <v>0</v>
      </c>
      <c r="Q56" s="1">
        <f t="shared" si="35"/>
        <v>0</v>
      </c>
      <c r="R56" s="1">
        <f t="shared" si="35"/>
        <v>0</v>
      </c>
      <c r="S56" s="1">
        <f t="shared" si="35"/>
        <v>0</v>
      </c>
      <c r="T56" s="1">
        <f t="shared" si="35"/>
        <v>0</v>
      </c>
      <c r="U56" s="1">
        <f t="shared" si="35"/>
        <v>0</v>
      </c>
      <c r="V56" s="1">
        <f t="shared" si="35"/>
        <v>0</v>
      </c>
      <c r="W56" s="1">
        <f t="shared" si="35"/>
        <v>0</v>
      </c>
      <c r="X56" s="1">
        <f t="shared" si="35"/>
        <v>0</v>
      </c>
      <c r="Y56" s="1">
        <f t="shared" si="35"/>
        <v>0</v>
      </c>
      <c r="Z56" s="1">
        <f t="shared" si="35"/>
        <v>0</v>
      </c>
      <c r="AA56" s="1">
        <f t="shared" si="35"/>
        <v>0</v>
      </c>
      <c r="AB56" s="87"/>
    </row>
    <row r="57" spans="1:28" x14ac:dyDescent="0.25">
      <c r="A57" s="5" t="s">
        <v>20</v>
      </c>
      <c r="C57" s="1">
        <f>C27-C47</f>
        <v>0</v>
      </c>
      <c r="D57" s="1">
        <f t="shared" si="31"/>
        <v>0</v>
      </c>
      <c r="E57" s="1">
        <f t="shared" si="31"/>
        <v>0</v>
      </c>
      <c r="F57" s="1">
        <f t="shared" si="29"/>
        <v>0</v>
      </c>
      <c r="G57" s="1">
        <f t="shared" si="29"/>
        <v>0</v>
      </c>
      <c r="H57" s="1">
        <f t="shared" si="29"/>
        <v>0</v>
      </c>
      <c r="I57" s="1">
        <f t="shared" si="29"/>
        <v>0</v>
      </c>
      <c r="J57" s="1">
        <f t="shared" si="29"/>
        <v>0</v>
      </c>
      <c r="K57" s="1">
        <f t="shared" si="29"/>
        <v>50000</v>
      </c>
      <c r="L57" s="1">
        <f t="shared" si="29"/>
        <v>50000</v>
      </c>
      <c r="M57" s="1">
        <f t="shared" si="29"/>
        <v>150000</v>
      </c>
      <c r="N57" s="1">
        <f t="shared" ref="N57" si="36">N27-N47</f>
        <v>6000</v>
      </c>
      <c r="O57" s="87"/>
      <c r="P57" s="1">
        <f>P27-P47</f>
        <v>350000</v>
      </c>
      <c r="Q57" s="1">
        <f t="shared" ref="Q57:AA57" si="37">Q27-Q47</f>
        <v>350000</v>
      </c>
      <c r="R57" s="1">
        <f t="shared" si="37"/>
        <v>350000</v>
      </c>
      <c r="S57" s="1">
        <f t="shared" si="37"/>
        <v>350000</v>
      </c>
      <c r="T57" s="1">
        <f t="shared" si="37"/>
        <v>350000</v>
      </c>
      <c r="U57" s="1">
        <f t="shared" si="37"/>
        <v>350000</v>
      </c>
      <c r="V57" s="1">
        <f t="shared" si="37"/>
        <v>350000</v>
      </c>
      <c r="W57" s="1">
        <f t="shared" si="37"/>
        <v>350000</v>
      </c>
      <c r="X57" s="1">
        <f t="shared" si="37"/>
        <v>350000</v>
      </c>
      <c r="Y57" s="1">
        <f t="shared" si="37"/>
        <v>350000</v>
      </c>
      <c r="Z57" s="1">
        <f t="shared" si="37"/>
        <v>-2150000</v>
      </c>
      <c r="AA57" s="1">
        <f t="shared" si="37"/>
        <v>-2150000</v>
      </c>
      <c r="AB57" s="87"/>
    </row>
    <row r="58" spans="1:28" x14ac:dyDescent="0.25">
      <c r="A58" s="5" t="s">
        <v>21</v>
      </c>
      <c r="C58" s="1">
        <f>C28-C48</f>
        <v>0</v>
      </c>
      <c r="D58" s="1">
        <f t="shared" si="31"/>
        <v>0</v>
      </c>
      <c r="E58" s="1">
        <f t="shared" si="31"/>
        <v>0</v>
      </c>
      <c r="F58" s="1">
        <f t="shared" si="29"/>
        <v>0</v>
      </c>
      <c r="G58" s="1">
        <f t="shared" si="29"/>
        <v>0</v>
      </c>
      <c r="H58" s="1">
        <f t="shared" si="29"/>
        <v>0</v>
      </c>
      <c r="I58" s="1">
        <f t="shared" si="29"/>
        <v>0</v>
      </c>
      <c r="J58" s="1">
        <f t="shared" si="29"/>
        <v>0</v>
      </c>
      <c r="K58" s="1">
        <f t="shared" si="29"/>
        <v>0</v>
      </c>
      <c r="L58" s="1">
        <f t="shared" si="29"/>
        <v>0</v>
      </c>
      <c r="M58" s="1">
        <f t="shared" si="29"/>
        <v>0</v>
      </c>
      <c r="N58" s="1">
        <f t="shared" ref="N58" si="38">N28-N48</f>
        <v>0</v>
      </c>
      <c r="O58" s="87"/>
      <c r="P58" s="1">
        <f>P28-P48</f>
        <v>750000</v>
      </c>
      <c r="Q58" s="1">
        <f t="shared" ref="Q58:AA58" si="39">Q28-Q48</f>
        <v>750000</v>
      </c>
      <c r="R58" s="1">
        <f t="shared" si="39"/>
        <v>750000</v>
      </c>
      <c r="S58" s="1">
        <f t="shared" si="39"/>
        <v>750000</v>
      </c>
      <c r="T58" s="1">
        <f t="shared" si="39"/>
        <v>750000</v>
      </c>
      <c r="U58" s="1">
        <f t="shared" si="39"/>
        <v>750000</v>
      </c>
      <c r="V58" s="1">
        <f t="shared" si="39"/>
        <v>750000</v>
      </c>
      <c r="W58" s="1">
        <f t="shared" si="39"/>
        <v>750000</v>
      </c>
      <c r="X58" s="1">
        <f t="shared" si="39"/>
        <v>750000</v>
      </c>
      <c r="Y58" s="1">
        <f t="shared" si="39"/>
        <v>750000</v>
      </c>
      <c r="Z58" s="1">
        <f t="shared" si="39"/>
        <v>650000</v>
      </c>
      <c r="AA58" s="1">
        <f t="shared" si="39"/>
        <v>-1250000</v>
      </c>
      <c r="AB58" s="87"/>
    </row>
    <row r="59" spans="1:28" x14ac:dyDescent="0.25">
      <c r="A59" s="5" t="s">
        <v>22</v>
      </c>
      <c r="C59" s="1">
        <f>C29-C49</f>
        <v>0</v>
      </c>
      <c r="D59" s="1">
        <f t="shared" si="31"/>
        <v>0</v>
      </c>
      <c r="E59" s="1">
        <f t="shared" si="31"/>
        <v>0</v>
      </c>
      <c r="F59" s="1">
        <f t="shared" si="29"/>
        <v>0</v>
      </c>
      <c r="G59" s="1">
        <f t="shared" si="29"/>
        <v>0</v>
      </c>
      <c r="H59" s="1">
        <f t="shared" si="29"/>
        <v>0</v>
      </c>
      <c r="I59" s="1">
        <f t="shared" si="29"/>
        <v>0</v>
      </c>
      <c r="J59" s="1">
        <f t="shared" si="29"/>
        <v>0</v>
      </c>
      <c r="K59" s="1">
        <f t="shared" si="29"/>
        <v>0</v>
      </c>
      <c r="L59" s="1">
        <f t="shared" si="29"/>
        <v>0</v>
      </c>
      <c r="M59" s="1">
        <f t="shared" si="29"/>
        <v>0</v>
      </c>
      <c r="N59" s="1">
        <f t="shared" ref="N59" si="40">N29-N49</f>
        <v>0</v>
      </c>
      <c r="O59" s="87"/>
      <c r="P59" s="1">
        <f>P29-P49</f>
        <v>1800000</v>
      </c>
      <c r="Q59" s="1">
        <f t="shared" ref="Q59:AA59" si="41">Q29-Q49</f>
        <v>1800000</v>
      </c>
      <c r="R59" s="1">
        <f t="shared" si="41"/>
        <v>1800000</v>
      </c>
      <c r="S59" s="1">
        <f t="shared" si="41"/>
        <v>1800000</v>
      </c>
      <c r="T59" s="1">
        <f t="shared" si="41"/>
        <v>1800000</v>
      </c>
      <c r="U59" s="1">
        <f t="shared" si="41"/>
        <v>1800000</v>
      </c>
      <c r="V59" s="1">
        <f t="shared" si="41"/>
        <v>1800000</v>
      </c>
      <c r="W59" s="1">
        <f t="shared" si="41"/>
        <v>1800000</v>
      </c>
      <c r="X59" s="1">
        <f t="shared" si="41"/>
        <v>1800000</v>
      </c>
      <c r="Y59" s="1">
        <f t="shared" si="41"/>
        <v>1800000</v>
      </c>
      <c r="Z59" s="1">
        <f t="shared" si="41"/>
        <v>1500000</v>
      </c>
      <c r="AA59" s="1">
        <f t="shared" si="41"/>
        <v>1500000</v>
      </c>
      <c r="AB59" s="87"/>
    </row>
    <row r="60" spans="1:28" x14ac:dyDescent="0.25">
      <c r="A60" s="5" t="s">
        <v>23</v>
      </c>
      <c r="C60" s="1">
        <f t="shared" si="31"/>
        <v>0</v>
      </c>
      <c r="D60" s="1">
        <f t="shared" si="31"/>
        <v>0</v>
      </c>
      <c r="E60" s="1">
        <f t="shared" si="31"/>
        <v>0</v>
      </c>
      <c r="F60" s="1">
        <f t="shared" si="29"/>
        <v>0</v>
      </c>
      <c r="G60" s="1">
        <f t="shared" si="29"/>
        <v>0</v>
      </c>
      <c r="H60" s="1">
        <f t="shared" si="29"/>
        <v>0</v>
      </c>
      <c r="I60" s="1">
        <f t="shared" si="29"/>
        <v>0</v>
      </c>
      <c r="J60" s="1">
        <f t="shared" si="29"/>
        <v>0</v>
      </c>
      <c r="K60" s="1">
        <f t="shared" si="29"/>
        <v>0</v>
      </c>
      <c r="L60" s="1">
        <f t="shared" si="29"/>
        <v>0</v>
      </c>
      <c r="M60" s="1">
        <f t="shared" si="29"/>
        <v>0</v>
      </c>
      <c r="N60" s="1">
        <f t="shared" ref="N60" si="42">N30-N50</f>
        <v>0</v>
      </c>
      <c r="O60" s="87"/>
      <c r="P60" s="1">
        <f t="shared" ref="P60:AA60" si="43">P30-P50</f>
        <v>0</v>
      </c>
      <c r="Q60" s="1">
        <f t="shared" si="43"/>
        <v>0</v>
      </c>
      <c r="R60" s="1">
        <f t="shared" si="43"/>
        <v>0</v>
      </c>
      <c r="S60" s="1">
        <f t="shared" si="43"/>
        <v>0</v>
      </c>
      <c r="T60" s="1">
        <f t="shared" si="43"/>
        <v>0</v>
      </c>
      <c r="U60" s="1">
        <f t="shared" si="43"/>
        <v>0</v>
      </c>
      <c r="V60" s="1">
        <f t="shared" si="43"/>
        <v>0</v>
      </c>
      <c r="W60" s="1">
        <f t="shared" si="43"/>
        <v>0</v>
      </c>
      <c r="X60" s="1">
        <f t="shared" si="43"/>
        <v>0</v>
      </c>
      <c r="Y60" s="1">
        <f t="shared" si="43"/>
        <v>0</v>
      </c>
      <c r="Z60" s="1">
        <f t="shared" si="43"/>
        <v>0</v>
      </c>
      <c r="AA60" s="1">
        <f t="shared" si="43"/>
        <v>0</v>
      </c>
      <c r="AB60" s="87"/>
    </row>
    <row r="61" spans="1:28" x14ac:dyDescent="0.25">
      <c r="A61" s="5" t="s">
        <v>24</v>
      </c>
      <c r="C61" s="1">
        <f t="shared" si="31"/>
        <v>0</v>
      </c>
      <c r="D61" s="1">
        <f t="shared" si="31"/>
        <v>0</v>
      </c>
      <c r="E61" s="1">
        <f t="shared" si="31"/>
        <v>0</v>
      </c>
      <c r="F61" s="1">
        <f t="shared" si="29"/>
        <v>0</v>
      </c>
      <c r="G61" s="1">
        <f t="shared" si="29"/>
        <v>0</v>
      </c>
      <c r="H61" s="1">
        <f t="shared" si="29"/>
        <v>0</v>
      </c>
      <c r="I61" s="1">
        <f t="shared" si="29"/>
        <v>0</v>
      </c>
      <c r="J61" s="1">
        <f t="shared" si="29"/>
        <v>0</v>
      </c>
      <c r="K61" s="1">
        <f t="shared" si="29"/>
        <v>0</v>
      </c>
      <c r="L61" s="1">
        <f t="shared" si="29"/>
        <v>0</v>
      </c>
      <c r="M61" s="1">
        <f t="shared" si="29"/>
        <v>0</v>
      </c>
      <c r="N61" s="1">
        <f t="shared" ref="N61" si="44">N31-N51</f>
        <v>0</v>
      </c>
      <c r="O61" s="87"/>
      <c r="P61" s="1">
        <f t="shared" ref="P61:AA61" si="45">P31-P51</f>
        <v>0</v>
      </c>
      <c r="Q61" s="1">
        <f t="shared" si="45"/>
        <v>0</v>
      </c>
      <c r="R61" s="1">
        <f t="shared" si="45"/>
        <v>0</v>
      </c>
      <c r="S61" s="1">
        <f t="shared" si="45"/>
        <v>0</v>
      </c>
      <c r="T61" s="1">
        <f t="shared" si="45"/>
        <v>0</v>
      </c>
      <c r="U61" s="1">
        <f t="shared" si="45"/>
        <v>0</v>
      </c>
      <c r="V61" s="1">
        <f t="shared" si="45"/>
        <v>0</v>
      </c>
      <c r="W61" s="1">
        <f t="shared" si="45"/>
        <v>0</v>
      </c>
      <c r="X61" s="1">
        <f t="shared" si="45"/>
        <v>0</v>
      </c>
      <c r="Y61" s="1">
        <f t="shared" si="45"/>
        <v>0</v>
      </c>
      <c r="Z61" s="1">
        <f t="shared" si="45"/>
        <v>0</v>
      </c>
      <c r="AA61" s="1">
        <f t="shared" si="45"/>
        <v>0</v>
      </c>
      <c r="AB61" s="87"/>
    </row>
    <row r="62" spans="1:28" x14ac:dyDescent="0.25">
      <c r="A62" s="5" t="s">
        <v>25</v>
      </c>
      <c r="C62" s="1">
        <f t="shared" si="31"/>
        <v>0</v>
      </c>
      <c r="D62" s="1">
        <f t="shared" si="31"/>
        <v>0</v>
      </c>
      <c r="E62" s="1">
        <f t="shared" si="31"/>
        <v>0</v>
      </c>
      <c r="F62" s="1">
        <f t="shared" si="29"/>
        <v>0</v>
      </c>
      <c r="G62" s="1">
        <f t="shared" si="29"/>
        <v>0</v>
      </c>
      <c r="H62" s="1">
        <f t="shared" si="29"/>
        <v>0</v>
      </c>
      <c r="I62" s="1">
        <f t="shared" si="29"/>
        <v>0</v>
      </c>
      <c r="J62" s="1">
        <f t="shared" si="29"/>
        <v>0</v>
      </c>
      <c r="K62" s="1">
        <f t="shared" si="29"/>
        <v>0</v>
      </c>
      <c r="L62" s="1">
        <f t="shared" si="29"/>
        <v>0</v>
      </c>
      <c r="M62" s="1">
        <f t="shared" si="29"/>
        <v>0</v>
      </c>
      <c r="N62" s="1">
        <f t="shared" ref="N62" si="46">N32-N52</f>
        <v>0</v>
      </c>
      <c r="O62" s="87"/>
      <c r="P62" s="1">
        <f t="shared" ref="P62:AA62" si="47">P32-P52</f>
        <v>0</v>
      </c>
      <c r="Q62" s="1">
        <f t="shared" si="47"/>
        <v>0</v>
      </c>
      <c r="R62" s="1">
        <f t="shared" si="47"/>
        <v>0</v>
      </c>
      <c r="S62" s="1">
        <f t="shared" si="47"/>
        <v>0</v>
      </c>
      <c r="T62" s="1">
        <f t="shared" si="47"/>
        <v>0</v>
      </c>
      <c r="U62" s="1">
        <f t="shared" si="47"/>
        <v>0</v>
      </c>
      <c r="V62" s="1">
        <f t="shared" si="47"/>
        <v>0</v>
      </c>
      <c r="W62" s="1">
        <f t="shared" si="47"/>
        <v>0</v>
      </c>
      <c r="X62" s="1">
        <f t="shared" si="47"/>
        <v>0</v>
      </c>
      <c r="Y62" s="1">
        <f t="shared" si="47"/>
        <v>0</v>
      </c>
      <c r="Z62" s="1">
        <f t="shared" si="47"/>
        <v>0</v>
      </c>
      <c r="AA62" s="1">
        <f t="shared" si="47"/>
        <v>0</v>
      </c>
      <c r="AB62" s="87"/>
    </row>
    <row r="63" spans="1:28" x14ac:dyDescent="0.25">
      <c r="O63" s="87"/>
      <c r="AB63" s="87"/>
    </row>
    <row r="64" spans="1:28" x14ac:dyDescent="0.25">
      <c r="A64" s="19" t="s">
        <v>47</v>
      </c>
      <c r="C64" s="3"/>
      <c r="D64" s="3"/>
      <c r="E64" s="3">
        <f>E54</f>
        <v>0</v>
      </c>
      <c r="F64" s="3">
        <f>E64+F54</f>
        <v>0</v>
      </c>
      <c r="G64" s="3">
        <f t="shared" ref="G64:N64" si="48">F64+G54</f>
        <v>0</v>
      </c>
      <c r="H64" s="3">
        <f t="shared" si="48"/>
        <v>0</v>
      </c>
      <c r="I64" s="3">
        <f t="shared" si="48"/>
        <v>0</v>
      </c>
      <c r="J64" s="3">
        <f t="shared" si="48"/>
        <v>0</v>
      </c>
      <c r="K64" s="3">
        <f t="shared" si="48"/>
        <v>86000</v>
      </c>
      <c r="L64" s="3">
        <f t="shared" si="48"/>
        <v>172000</v>
      </c>
      <c r="M64" s="3">
        <f t="shared" si="48"/>
        <v>361000</v>
      </c>
      <c r="N64" s="3">
        <f t="shared" si="48"/>
        <v>406000</v>
      </c>
      <c r="O64" s="87"/>
      <c r="P64" s="3">
        <f>N64+P54</f>
        <v>3342000</v>
      </c>
      <c r="Q64" s="3">
        <f t="shared" ref="Q64:AA64" si="49">P64+Q54</f>
        <v>6278000</v>
      </c>
      <c r="R64" s="3">
        <f t="shared" si="49"/>
        <v>9214000</v>
      </c>
      <c r="S64" s="3">
        <f t="shared" si="49"/>
        <v>12150000</v>
      </c>
      <c r="T64" s="3">
        <f t="shared" si="49"/>
        <v>15086000</v>
      </c>
      <c r="U64" s="3">
        <f t="shared" si="49"/>
        <v>18022000</v>
      </c>
      <c r="V64" s="3">
        <f t="shared" si="49"/>
        <v>20970000</v>
      </c>
      <c r="W64" s="3">
        <f t="shared" si="49"/>
        <v>23918000</v>
      </c>
      <c r="X64" s="3">
        <f t="shared" si="49"/>
        <v>26866000</v>
      </c>
      <c r="Y64" s="3">
        <f t="shared" si="49"/>
        <v>29814000</v>
      </c>
      <c r="Z64" s="3">
        <f t="shared" si="49"/>
        <v>29862000</v>
      </c>
      <c r="AA64" s="3">
        <f t="shared" si="49"/>
        <v>28010000</v>
      </c>
      <c r="AB64" s="87"/>
    </row>
    <row r="65" spans="1:28" x14ac:dyDescent="0.25">
      <c r="A65" s="5" t="s">
        <v>18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87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87"/>
    </row>
    <row r="66" spans="1:28" x14ac:dyDescent="0.25">
      <c r="A66" s="5" t="s">
        <v>19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87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87"/>
    </row>
    <row r="67" spans="1:28" x14ac:dyDescent="0.25">
      <c r="A67" s="5" t="s">
        <v>20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87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87"/>
    </row>
    <row r="68" spans="1:28" x14ac:dyDescent="0.25">
      <c r="A68" s="5" t="s">
        <v>21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87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87"/>
    </row>
    <row r="69" spans="1:28" x14ac:dyDescent="0.25">
      <c r="A69" s="5" t="s">
        <v>22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87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87"/>
    </row>
    <row r="70" spans="1:28" x14ac:dyDescent="0.25">
      <c r="A70" s="5" t="s">
        <v>23</v>
      </c>
      <c r="C70" s="1"/>
      <c r="D70" s="1"/>
      <c r="E70" s="1"/>
      <c r="F70" s="1"/>
      <c r="G70" s="1"/>
      <c r="H70" s="1"/>
      <c r="I70" s="1"/>
      <c r="J70" s="1">
        <f>J30</f>
        <v>0</v>
      </c>
      <c r="K70" s="1"/>
      <c r="L70" s="1"/>
      <c r="M70" s="1"/>
      <c r="N70" s="1"/>
      <c r="O70" s="87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87"/>
    </row>
    <row r="71" spans="1:28" x14ac:dyDescent="0.25">
      <c r="A71" s="5" t="s">
        <v>24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87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87"/>
    </row>
    <row r="72" spans="1:28" x14ac:dyDescent="0.25">
      <c r="A72" s="5" t="s">
        <v>25</v>
      </c>
      <c r="C72" s="1">
        <f>Surrend_Sr!P20*(1+Assumptions!$B$17)</f>
        <v>0</v>
      </c>
      <c r="D72" s="1">
        <f>(Surrend_Sr!Q20+Desglose!P72-Surrend_Sr!P20)*(1+Assumptions!$B$17)</f>
        <v>0</v>
      </c>
      <c r="E72" s="1">
        <f>(Surrend_Sr!R20+Desglose!Q72-Surrend_Sr!Q20)*(1+Assumptions!$B$17)</f>
        <v>0</v>
      </c>
      <c r="F72" s="1">
        <f>(Surrend_Sr!S20+Desglose!R72-Surrend_Sr!R20)*(1+Assumptions!$B$17)</f>
        <v>0</v>
      </c>
      <c r="G72" s="1">
        <f>(Surrend_Sr!T20+Desglose!S72-Surrend_Sr!S20)*(1+Assumptions!$B$17)</f>
        <v>0</v>
      </c>
      <c r="H72" s="1">
        <f>(Surrend_Sr!U20+Desglose!T72-Surrend_Sr!T20)*(1+Assumptions!$B$17)</f>
        <v>0</v>
      </c>
      <c r="I72" s="1">
        <f>(Surrend_Sr!V20+Desglose!U72-Surrend_Sr!U20)*(1+Assumptions!$B$17)</f>
        <v>0</v>
      </c>
      <c r="J72" s="1">
        <f>(Surrend_Sr!W20+Desglose!V72-Surrend_Sr!V20)*(1+Assumptions!$B$17)</f>
        <v>0</v>
      </c>
      <c r="K72" s="1">
        <f>(Surrend_Sr!X20+Desglose!W72-Surrend_Sr!W20)*(1+Assumptions!$B$17)</f>
        <v>0</v>
      </c>
      <c r="L72" s="1">
        <f>(Surrend_Sr!Y20+Desglose!X72-Surrend_Sr!X20)*(1+Assumptions!$B$17)</f>
        <v>0</v>
      </c>
      <c r="M72" s="1"/>
      <c r="N72" s="1"/>
      <c r="O72" s="87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87"/>
    </row>
    <row r="73" spans="1:28" x14ac:dyDescent="0.25">
      <c r="O73" s="87"/>
      <c r="AB73" s="87"/>
    </row>
    <row r="74" spans="1:28" hidden="1" x14ac:dyDescent="0.25">
      <c r="A74" s="19" t="s">
        <v>37</v>
      </c>
      <c r="B74" s="6"/>
      <c r="C74" s="4">
        <f>SUM(C75:C82)</f>
        <v>0</v>
      </c>
      <c r="D74" s="4">
        <f t="shared" ref="D74:L74" si="50">SUM(D75:D82)</f>
        <v>0</v>
      </c>
      <c r="E74" s="4">
        <f t="shared" si="50"/>
        <v>0</v>
      </c>
      <c r="F74" s="4">
        <f t="shared" si="50"/>
        <v>0</v>
      </c>
      <c r="G74" s="4">
        <f t="shared" si="50"/>
        <v>0</v>
      </c>
      <c r="H74" s="4">
        <f t="shared" si="50"/>
        <v>0</v>
      </c>
      <c r="I74" s="4">
        <f t="shared" si="50"/>
        <v>0</v>
      </c>
      <c r="J74" s="4">
        <f t="shared" si="50"/>
        <v>0</v>
      </c>
      <c r="K74" s="4">
        <f t="shared" si="50"/>
        <v>178878.72</v>
      </c>
      <c r="L74" s="4">
        <f t="shared" si="50"/>
        <v>178878.72</v>
      </c>
      <c r="M74" s="4"/>
      <c r="N74" s="4"/>
      <c r="O74" s="87"/>
      <c r="P74" s="4">
        <f>SUM(P75:P82)</f>
        <v>250631.22</v>
      </c>
      <c r="Q74" s="4">
        <f t="shared" ref="Q74:AA74" si="51">SUM(Q75:Q82)</f>
        <v>250631.22</v>
      </c>
      <c r="R74" s="4">
        <f t="shared" si="51"/>
        <v>250631.22</v>
      </c>
      <c r="S74" s="4">
        <f t="shared" si="51"/>
        <v>250631.22</v>
      </c>
      <c r="T74" s="4">
        <f t="shared" si="51"/>
        <v>250631.22</v>
      </c>
      <c r="U74" s="4">
        <f t="shared" si="51"/>
        <v>250631.22</v>
      </c>
      <c r="V74" s="4">
        <f t="shared" si="51"/>
        <v>310007.46000000002</v>
      </c>
      <c r="W74" s="4">
        <f t="shared" si="51"/>
        <v>310007.46000000002</v>
      </c>
      <c r="X74" s="4">
        <f t="shared" si="51"/>
        <v>310007.46000000002</v>
      </c>
      <c r="Y74" s="4">
        <f t="shared" si="51"/>
        <v>310007.46000000002</v>
      </c>
      <c r="Z74" s="4">
        <f t="shared" si="51"/>
        <v>310007.46000000002</v>
      </c>
      <c r="AA74" s="4">
        <f t="shared" si="51"/>
        <v>310007.46000000002</v>
      </c>
      <c r="AB74" s="87"/>
    </row>
    <row r="75" spans="1:28" hidden="1" x14ac:dyDescent="0.25">
      <c r="A75" s="5" t="s">
        <v>79</v>
      </c>
      <c r="B75" s="8">
        <f>Assumptions!I2</f>
        <v>3.465E-2</v>
      </c>
      <c r="C75" s="2">
        <f>C35*Assumptions!$B$21*70%*$B75</f>
        <v>0</v>
      </c>
      <c r="D75" s="2">
        <f>D35*Assumptions!$B$21*70%*$B75</f>
        <v>0</v>
      </c>
      <c r="E75" s="2">
        <f>E35*Assumptions!$B$21*70%*$B75</f>
        <v>0</v>
      </c>
      <c r="F75" s="2">
        <f>F35*Assumptions!$B$21*70%*$B75</f>
        <v>0</v>
      </c>
      <c r="G75" s="2">
        <f>G35*Assumptions!$B$21*70%*$B75</f>
        <v>0</v>
      </c>
      <c r="H75" s="2">
        <f>H35*Assumptions!$B$21*70%*$B75</f>
        <v>0</v>
      </c>
      <c r="I75" s="2">
        <f>I35*Assumptions!$B$21*70%*$B75</f>
        <v>0</v>
      </c>
      <c r="J75" s="2">
        <f>J35*Assumptions!$B$21*70%*$B75</f>
        <v>0</v>
      </c>
      <c r="K75" s="2">
        <f>K35*Assumptions!$B$21*70%*$B75</f>
        <v>178128.72</v>
      </c>
      <c r="L75" s="2">
        <f>L35*Assumptions!$B$21*70%*$B75</f>
        <v>178128.72</v>
      </c>
      <c r="M75" s="2"/>
      <c r="N75" s="2"/>
      <c r="O75" s="87"/>
      <c r="P75" s="2">
        <f>P35*Assumptions!$B$21*70%*$B75</f>
        <v>178128.72</v>
      </c>
      <c r="Q75" s="2">
        <f>Q35*Assumptions!$B$21*70%*$B75</f>
        <v>178128.72</v>
      </c>
      <c r="R75" s="2">
        <f>R35*Assumptions!$B$21*70%*$B75</f>
        <v>178128.72</v>
      </c>
      <c r="S75" s="2">
        <f>S35*Assumptions!$B$21*70%*$B75</f>
        <v>178128.72</v>
      </c>
      <c r="T75" s="2">
        <f>T35*Assumptions!$B$21*70%*$B75</f>
        <v>178128.72</v>
      </c>
      <c r="U75" s="2">
        <f>U35*Assumptions!$B$21*70%*$B75</f>
        <v>178128.72</v>
      </c>
      <c r="V75" s="2">
        <f>V35*Assumptions!$B$21*70%*$B75</f>
        <v>237504.96</v>
      </c>
      <c r="W75" s="2">
        <f>W35*Assumptions!$B$21*70%*$B75</f>
        <v>237504.96</v>
      </c>
      <c r="X75" s="2">
        <f>X35*Assumptions!$B$21*70%*$B75</f>
        <v>237504.96</v>
      </c>
      <c r="Y75" s="2">
        <f>Y35*Assumptions!$B$21*70%*$B75</f>
        <v>237504.96</v>
      </c>
      <c r="Z75" s="2">
        <f>Z35*Assumptions!$B$21*70%*$B75</f>
        <v>237504.96</v>
      </c>
      <c r="AA75" s="2">
        <f>AA35*Assumptions!$B$21*70%*$B75</f>
        <v>237504.96</v>
      </c>
      <c r="AB75" s="87"/>
    </row>
    <row r="76" spans="1:28" hidden="1" x14ac:dyDescent="0.25">
      <c r="A76" s="5" t="s">
        <v>19</v>
      </c>
      <c r="B76" s="9">
        <f>Assumptions!M3</f>
        <v>1.8</v>
      </c>
      <c r="C76" s="2">
        <f>C26*$B76</f>
        <v>0</v>
      </c>
      <c r="D76" s="2">
        <f t="shared" ref="D76:L76" si="52">D26*$B76</f>
        <v>0</v>
      </c>
      <c r="E76" s="2">
        <f t="shared" si="52"/>
        <v>0</v>
      </c>
      <c r="F76" s="2">
        <f t="shared" si="52"/>
        <v>0</v>
      </c>
      <c r="G76" s="2">
        <f t="shared" si="52"/>
        <v>0</v>
      </c>
      <c r="H76" s="2">
        <f t="shared" si="52"/>
        <v>0</v>
      </c>
      <c r="I76" s="2">
        <f t="shared" si="52"/>
        <v>0</v>
      </c>
      <c r="J76" s="2">
        <f t="shared" si="52"/>
        <v>0</v>
      </c>
      <c r="K76" s="2">
        <f t="shared" si="52"/>
        <v>0</v>
      </c>
      <c r="L76" s="2">
        <f t="shared" si="52"/>
        <v>0</v>
      </c>
      <c r="M76" s="2"/>
      <c r="N76" s="2"/>
      <c r="O76" s="87"/>
      <c r="P76" s="2">
        <f>P26*$B76</f>
        <v>0</v>
      </c>
      <c r="Q76" s="2">
        <f t="shared" ref="Q76:AA76" si="53">Q26*$B76</f>
        <v>0</v>
      </c>
      <c r="R76" s="2">
        <f t="shared" si="53"/>
        <v>0</v>
      </c>
      <c r="S76" s="2">
        <f t="shared" si="53"/>
        <v>0</v>
      </c>
      <c r="T76" s="2">
        <f t="shared" si="53"/>
        <v>0</v>
      </c>
      <c r="U76" s="2">
        <f t="shared" si="53"/>
        <v>0</v>
      </c>
      <c r="V76" s="2">
        <f t="shared" si="53"/>
        <v>0</v>
      </c>
      <c r="W76" s="2">
        <f t="shared" si="53"/>
        <v>0</v>
      </c>
      <c r="X76" s="2">
        <f t="shared" si="53"/>
        <v>0</v>
      </c>
      <c r="Y76" s="2">
        <f t="shared" si="53"/>
        <v>0</v>
      </c>
      <c r="Z76" s="2">
        <f t="shared" si="53"/>
        <v>0</v>
      </c>
      <c r="AA76" s="2">
        <f t="shared" si="53"/>
        <v>0</v>
      </c>
      <c r="AB76" s="87"/>
    </row>
    <row r="77" spans="1:28" hidden="1" x14ac:dyDescent="0.25">
      <c r="A77" s="5" t="s">
        <v>20</v>
      </c>
      <c r="B77" s="2">
        <f>Assumptions!I4</f>
        <v>750</v>
      </c>
      <c r="C77" s="2">
        <f>C17*$B77</f>
        <v>0</v>
      </c>
      <c r="D77" s="2">
        <f>D17*$B77</f>
        <v>0</v>
      </c>
      <c r="E77" s="2">
        <f t="shared" ref="E77:L77" si="54">E17*$B77</f>
        <v>0</v>
      </c>
      <c r="F77" s="2">
        <f t="shared" si="54"/>
        <v>0</v>
      </c>
      <c r="G77" s="2">
        <f t="shared" si="54"/>
        <v>0</v>
      </c>
      <c r="H77" s="2">
        <f t="shared" si="54"/>
        <v>0</v>
      </c>
      <c r="I77" s="2">
        <f t="shared" si="54"/>
        <v>0</v>
      </c>
      <c r="J77" s="2">
        <f t="shared" si="54"/>
        <v>0</v>
      </c>
      <c r="K77" s="2">
        <f t="shared" si="54"/>
        <v>750</v>
      </c>
      <c r="L77" s="2">
        <f t="shared" si="54"/>
        <v>750</v>
      </c>
      <c r="M77" s="2"/>
      <c r="N77" s="2"/>
      <c r="O77" s="87"/>
      <c r="P77" s="2">
        <f t="shared" ref="P77:AA77" si="55">P17*$B77</f>
        <v>5250</v>
      </c>
      <c r="Q77" s="2">
        <f t="shared" si="55"/>
        <v>5250</v>
      </c>
      <c r="R77" s="2">
        <f t="shared" si="55"/>
        <v>5250</v>
      </c>
      <c r="S77" s="2">
        <f t="shared" si="55"/>
        <v>5250</v>
      </c>
      <c r="T77" s="2">
        <f t="shared" si="55"/>
        <v>5250</v>
      </c>
      <c r="U77" s="2">
        <f t="shared" si="55"/>
        <v>5250</v>
      </c>
      <c r="V77" s="2">
        <f t="shared" si="55"/>
        <v>5250</v>
      </c>
      <c r="W77" s="2">
        <f t="shared" si="55"/>
        <v>5250</v>
      </c>
      <c r="X77" s="2">
        <f t="shared" si="55"/>
        <v>5250</v>
      </c>
      <c r="Y77" s="2">
        <f t="shared" si="55"/>
        <v>5250</v>
      </c>
      <c r="Z77" s="2">
        <f t="shared" si="55"/>
        <v>5250</v>
      </c>
      <c r="AA77" s="2">
        <f t="shared" si="55"/>
        <v>5250</v>
      </c>
      <c r="AB77" s="87"/>
    </row>
    <row r="78" spans="1:28" hidden="1" x14ac:dyDescent="0.25">
      <c r="A78" s="5" t="s">
        <v>21</v>
      </c>
      <c r="B78" s="8">
        <f>Assumptions!I5</f>
        <v>1.7850000000000001E-2</v>
      </c>
      <c r="C78" s="2">
        <f>C28*$B78</f>
        <v>0</v>
      </c>
      <c r="D78" s="2">
        <f t="shared" ref="C78:L79" si="56">D28*$B78</f>
        <v>0</v>
      </c>
      <c r="E78" s="2">
        <f t="shared" si="56"/>
        <v>0</v>
      </c>
      <c r="F78" s="2">
        <f t="shared" si="56"/>
        <v>0</v>
      </c>
      <c r="G78" s="2">
        <f t="shared" si="56"/>
        <v>0</v>
      </c>
      <c r="H78" s="2">
        <f t="shared" si="56"/>
        <v>0</v>
      </c>
      <c r="I78" s="2">
        <f t="shared" si="56"/>
        <v>0</v>
      </c>
      <c r="J78" s="2">
        <f t="shared" si="56"/>
        <v>0</v>
      </c>
      <c r="K78" s="2">
        <f t="shared" si="56"/>
        <v>0</v>
      </c>
      <c r="L78" s="2">
        <f t="shared" si="56"/>
        <v>0</v>
      </c>
      <c r="M78" s="2"/>
      <c r="N78" s="2"/>
      <c r="O78" s="87"/>
      <c r="P78" s="2">
        <f t="shared" ref="P78:AA78" si="57">P28*$B78</f>
        <v>13387.500000000002</v>
      </c>
      <c r="Q78" s="2">
        <f t="shared" si="57"/>
        <v>13387.500000000002</v>
      </c>
      <c r="R78" s="2">
        <f t="shared" si="57"/>
        <v>13387.500000000002</v>
      </c>
      <c r="S78" s="2">
        <f t="shared" si="57"/>
        <v>13387.500000000002</v>
      </c>
      <c r="T78" s="2">
        <f t="shared" si="57"/>
        <v>13387.500000000002</v>
      </c>
      <c r="U78" s="2">
        <f t="shared" si="57"/>
        <v>13387.500000000002</v>
      </c>
      <c r="V78" s="2">
        <f t="shared" si="57"/>
        <v>13387.500000000002</v>
      </c>
      <c r="W78" s="2">
        <f t="shared" si="57"/>
        <v>13387.500000000002</v>
      </c>
      <c r="X78" s="2">
        <f t="shared" si="57"/>
        <v>13387.500000000002</v>
      </c>
      <c r="Y78" s="2">
        <f t="shared" si="57"/>
        <v>13387.500000000002</v>
      </c>
      <c r="Z78" s="2">
        <f t="shared" si="57"/>
        <v>13387.500000000002</v>
      </c>
      <c r="AA78" s="2">
        <f t="shared" si="57"/>
        <v>13387.500000000002</v>
      </c>
      <c r="AB78" s="87"/>
    </row>
    <row r="79" spans="1:28" hidden="1" x14ac:dyDescent="0.25">
      <c r="A79" s="5" t="s">
        <v>22</v>
      </c>
      <c r="B79" s="8">
        <f>Assumptions!I6</f>
        <v>2.9925000000000004E-2</v>
      </c>
      <c r="C79" s="2">
        <f t="shared" si="56"/>
        <v>0</v>
      </c>
      <c r="D79" s="2">
        <f t="shared" si="56"/>
        <v>0</v>
      </c>
      <c r="E79" s="2">
        <f t="shared" si="56"/>
        <v>0</v>
      </c>
      <c r="F79" s="2">
        <f t="shared" si="56"/>
        <v>0</v>
      </c>
      <c r="G79" s="2">
        <f t="shared" si="56"/>
        <v>0</v>
      </c>
      <c r="H79" s="2">
        <f t="shared" si="56"/>
        <v>0</v>
      </c>
      <c r="I79" s="2">
        <f t="shared" si="56"/>
        <v>0</v>
      </c>
      <c r="J79" s="2">
        <f t="shared" si="56"/>
        <v>0</v>
      </c>
      <c r="K79" s="2">
        <f t="shared" si="56"/>
        <v>0</v>
      </c>
      <c r="L79" s="2">
        <f t="shared" si="56"/>
        <v>0</v>
      </c>
      <c r="M79" s="2"/>
      <c r="N79" s="2"/>
      <c r="O79" s="87"/>
      <c r="P79" s="2">
        <f t="shared" ref="P79:AA79" si="58">P29*$B79</f>
        <v>53865.000000000007</v>
      </c>
      <c r="Q79" s="2">
        <f t="shared" si="58"/>
        <v>53865.000000000007</v>
      </c>
      <c r="R79" s="2">
        <f t="shared" si="58"/>
        <v>53865.000000000007</v>
      </c>
      <c r="S79" s="2">
        <f t="shared" si="58"/>
        <v>53865.000000000007</v>
      </c>
      <c r="T79" s="2">
        <f t="shared" si="58"/>
        <v>53865.000000000007</v>
      </c>
      <c r="U79" s="2">
        <f t="shared" si="58"/>
        <v>53865.000000000007</v>
      </c>
      <c r="V79" s="2">
        <f t="shared" si="58"/>
        <v>53865.000000000007</v>
      </c>
      <c r="W79" s="2">
        <f t="shared" si="58"/>
        <v>53865.000000000007</v>
      </c>
      <c r="X79" s="2">
        <f t="shared" si="58"/>
        <v>53865.000000000007</v>
      </c>
      <c r="Y79" s="2">
        <f t="shared" si="58"/>
        <v>53865.000000000007</v>
      </c>
      <c r="Z79" s="2">
        <f t="shared" si="58"/>
        <v>53865.000000000007</v>
      </c>
      <c r="AA79" s="2">
        <f t="shared" si="58"/>
        <v>53865.000000000007</v>
      </c>
      <c r="AB79" s="87"/>
    </row>
    <row r="80" spans="1:28" hidden="1" x14ac:dyDescent="0.25">
      <c r="A80" s="5" t="s">
        <v>23</v>
      </c>
      <c r="B80" s="33">
        <f>Assumptions!M7</f>
        <v>0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/>
      <c r="N80" s="34"/>
      <c r="O80" s="87"/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87"/>
    </row>
    <row r="81" spans="1:28" hidden="1" x14ac:dyDescent="0.25">
      <c r="A81" s="5" t="s">
        <v>24</v>
      </c>
      <c r="B81" s="33">
        <f>Assumptions!M8</f>
        <v>0</v>
      </c>
      <c r="C81" s="34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/>
      <c r="N81" s="34"/>
      <c r="O81" s="87"/>
      <c r="P81" s="34">
        <v>0</v>
      </c>
      <c r="Q81" s="34">
        <v>0</v>
      </c>
      <c r="R81" s="34">
        <v>0</v>
      </c>
      <c r="S81" s="34">
        <v>0</v>
      </c>
      <c r="T81" s="34">
        <v>0</v>
      </c>
      <c r="U81" s="34">
        <v>0</v>
      </c>
      <c r="V81" s="34">
        <v>0</v>
      </c>
      <c r="W81" s="34">
        <v>0</v>
      </c>
      <c r="X81" s="34">
        <v>0</v>
      </c>
      <c r="Y81" s="34">
        <v>0</v>
      </c>
      <c r="Z81" s="34">
        <v>0</v>
      </c>
      <c r="AA81" s="34">
        <v>0</v>
      </c>
      <c r="AB81" s="87"/>
    </row>
    <row r="82" spans="1:28" hidden="1" x14ac:dyDescent="0.25">
      <c r="A82" s="5" t="s">
        <v>25</v>
      </c>
      <c r="B82" s="33">
        <f>Assumptions!M9</f>
        <v>0</v>
      </c>
      <c r="C82" s="34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/>
      <c r="N82" s="34"/>
      <c r="O82" s="87"/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0</v>
      </c>
      <c r="AB82" s="87"/>
    </row>
    <row r="83" spans="1:28" hidden="1" x14ac:dyDescent="0.25">
      <c r="A83" s="5" t="s">
        <v>80</v>
      </c>
      <c r="B83" s="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87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87"/>
    </row>
    <row r="84" spans="1:28" hidden="1" x14ac:dyDescent="0.25">
      <c r="A84" s="19" t="s">
        <v>76</v>
      </c>
      <c r="B84" s="6"/>
      <c r="C84" s="4">
        <f>SUM(C85:C92)</f>
        <v>0</v>
      </c>
      <c r="D84" s="4">
        <f t="shared" ref="D84:L84" si="59">SUM(D85:D92)</f>
        <v>0</v>
      </c>
      <c r="E84" s="4">
        <f t="shared" si="59"/>
        <v>0</v>
      </c>
      <c r="F84" s="4">
        <f t="shared" si="59"/>
        <v>0</v>
      </c>
      <c r="G84" s="4">
        <f t="shared" si="59"/>
        <v>0</v>
      </c>
      <c r="H84" s="4">
        <f t="shared" si="59"/>
        <v>0</v>
      </c>
      <c r="I84" s="4">
        <f t="shared" si="59"/>
        <v>0</v>
      </c>
      <c r="J84" s="4">
        <f t="shared" si="59"/>
        <v>0</v>
      </c>
      <c r="K84" s="4">
        <f t="shared" si="59"/>
        <v>0</v>
      </c>
      <c r="L84" s="4">
        <f t="shared" si="59"/>
        <v>0</v>
      </c>
      <c r="M84" s="4"/>
      <c r="N84" s="4"/>
      <c r="O84" s="87"/>
      <c r="P84" s="4">
        <f>SUM(P85:P92)</f>
        <v>0</v>
      </c>
      <c r="Q84" s="4">
        <f t="shared" ref="Q84:AA84" si="60">SUM(Q85:Q92)</f>
        <v>0</v>
      </c>
      <c r="R84" s="4">
        <f t="shared" si="60"/>
        <v>0</v>
      </c>
      <c r="S84" s="4">
        <f t="shared" si="60"/>
        <v>0</v>
      </c>
      <c r="T84" s="4">
        <f t="shared" si="60"/>
        <v>0</v>
      </c>
      <c r="U84" s="4">
        <f t="shared" si="60"/>
        <v>0</v>
      </c>
      <c r="V84" s="4">
        <f t="shared" si="60"/>
        <v>0</v>
      </c>
      <c r="W84" s="4">
        <f t="shared" si="60"/>
        <v>0</v>
      </c>
      <c r="X84" s="4">
        <f t="shared" si="60"/>
        <v>0</v>
      </c>
      <c r="Y84" s="4">
        <f t="shared" si="60"/>
        <v>0</v>
      </c>
      <c r="Z84" s="4">
        <f t="shared" si="60"/>
        <v>0</v>
      </c>
      <c r="AA84" s="4">
        <f t="shared" si="60"/>
        <v>0</v>
      </c>
      <c r="AB84" s="87"/>
    </row>
    <row r="85" spans="1:28" hidden="1" x14ac:dyDescent="0.25">
      <c r="A85" s="5" t="s">
        <v>18</v>
      </c>
      <c r="B85" s="8">
        <f>Assumptions!Q2</f>
        <v>4.1999999999999997E-3</v>
      </c>
      <c r="C85" s="2">
        <f>$B85*C65/12</f>
        <v>0</v>
      </c>
      <c r="D85" s="2">
        <f t="shared" ref="D85:L85" si="61">$B85*D65/12</f>
        <v>0</v>
      </c>
      <c r="E85" s="2">
        <f t="shared" si="61"/>
        <v>0</v>
      </c>
      <c r="F85" s="2">
        <f t="shared" si="61"/>
        <v>0</v>
      </c>
      <c r="G85" s="2">
        <f t="shared" si="61"/>
        <v>0</v>
      </c>
      <c r="H85" s="2">
        <f t="shared" si="61"/>
        <v>0</v>
      </c>
      <c r="I85" s="2">
        <f t="shared" si="61"/>
        <v>0</v>
      </c>
      <c r="J85" s="2">
        <f t="shared" si="61"/>
        <v>0</v>
      </c>
      <c r="K85" s="2">
        <f t="shared" si="61"/>
        <v>0</v>
      </c>
      <c r="L85" s="2">
        <f t="shared" si="61"/>
        <v>0</v>
      </c>
      <c r="M85" s="2"/>
      <c r="N85" s="2"/>
      <c r="O85" s="87"/>
      <c r="P85" s="2">
        <f>$B85*P65/12</f>
        <v>0</v>
      </c>
      <c r="Q85" s="2">
        <f t="shared" ref="Q85:AA85" si="62">$B85*Q65/12</f>
        <v>0</v>
      </c>
      <c r="R85" s="2">
        <f t="shared" si="62"/>
        <v>0</v>
      </c>
      <c r="S85" s="2">
        <f t="shared" si="62"/>
        <v>0</v>
      </c>
      <c r="T85" s="2">
        <f t="shared" si="62"/>
        <v>0</v>
      </c>
      <c r="U85" s="2">
        <f t="shared" si="62"/>
        <v>0</v>
      </c>
      <c r="V85" s="2">
        <f t="shared" si="62"/>
        <v>0</v>
      </c>
      <c r="W85" s="2">
        <f t="shared" si="62"/>
        <v>0</v>
      </c>
      <c r="X85" s="2">
        <f t="shared" si="62"/>
        <v>0</v>
      </c>
      <c r="Y85" s="2">
        <f t="shared" si="62"/>
        <v>0</v>
      </c>
      <c r="Z85" s="2">
        <f t="shared" si="62"/>
        <v>0</v>
      </c>
      <c r="AA85" s="2">
        <f t="shared" si="62"/>
        <v>0</v>
      </c>
      <c r="AB85" s="87"/>
    </row>
    <row r="86" spans="1:28" hidden="1" x14ac:dyDescent="0.25">
      <c r="A86" s="5" t="s">
        <v>19</v>
      </c>
      <c r="B86" s="35">
        <f>Assumptions!Q3</f>
        <v>0</v>
      </c>
      <c r="C86" s="2">
        <f t="shared" ref="C86:L92" si="63">$B86*C66/12</f>
        <v>0</v>
      </c>
      <c r="D86" s="2">
        <f t="shared" si="63"/>
        <v>0</v>
      </c>
      <c r="E86" s="2">
        <f t="shared" si="63"/>
        <v>0</v>
      </c>
      <c r="F86" s="2">
        <f t="shared" si="63"/>
        <v>0</v>
      </c>
      <c r="G86" s="2">
        <f t="shared" si="63"/>
        <v>0</v>
      </c>
      <c r="H86" s="2">
        <f t="shared" si="63"/>
        <v>0</v>
      </c>
      <c r="I86" s="2">
        <f t="shared" si="63"/>
        <v>0</v>
      </c>
      <c r="J86" s="2">
        <f t="shared" si="63"/>
        <v>0</v>
      </c>
      <c r="K86" s="2">
        <f t="shared" si="63"/>
        <v>0</v>
      </c>
      <c r="L86" s="2">
        <f t="shared" si="63"/>
        <v>0</v>
      </c>
      <c r="M86" s="2"/>
      <c r="N86" s="2"/>
      <c r="O86" s="87"/>
      <c r="P86" s="2">
        <f t="shared" ref="P86:AA86" si="64">$B86*P66/12</f>
        <v>0</v>
      </c>
      <c r="Q86" s="2">
        <f t="shared" si="64"/>
        <v>0</v>
      </c>
      <c r="R86" s="2">
        <f t="shared" si="64"/>
        <v>0</v>
      </c>
      <c r="S86" s="2">
        <f t="shared" si="64"/>
        <v>0</v>
      </c>
      <c r="T86" s="2">
        <f t="shared" si="64"/>
        <v>0</v>
      </c>
      <c r="U86" s="2">
        <f t="shared" si="64"/>
        <v>0</v>
      </c>
      <c r="V86" s="2">
        <f t="shared" si="64"/>
        <v>0</v>
      </c>
      <c r="W86" s="2">
        <f t="shared" si="64"/>
        <v>0</v>
      </c>
      <c r="X86" s="2">
        <f t="shared" si="64"/>
        <v>0</v>
      </c>
      <c r="Y86" s="2">
        <f t="shared" si="64"/>
        <v>0</v>
      </c>
      <c r="Z86" s="2">
        <f t="shared" si="64"/>
        <v>0</v>
      </c>
      <c r="AA86" s="2">
        <f t="shared" si="64"/>
        <v>0</v>
      </c>
      <c r="AB86" s="87"/>
    </row>
    <row r="87" spans="1:28" hidden="1" x14ac:dyDescent="0.25">
      <c r="A87" s="5" t="s">
        <v>20</v>
      </c>
      <c r="B87" s="8">
        <f>Assumptions!Q4</f>
        <v>1.6000000000000001E-3</v>
      </c>
      <c r="C87" s="2">
        <f t="shared" si="63"/>
        <v>0</v>
      </c>
      <c r="D87" s="2">
        <f t="shared" si="63"/>
        <v>0</v>
      </c>
      <c r="E87" s="2">
        <f t="shared" si="63"/>
        <v>0</v>
      </c>
      <c r="F87" s="2">
        <f t="shared" si="63"/>
        <v>0</v>
      </c>
      <c r="G87" s="2">
        <f t="shared" si="63"/>
        <v>0</v>
      </c>
      <c r="H87" s="2">
        <f t="shared" si="63"/>
        <v>0</v>
      </c>
      <c r="I87" s="2">
        <f t="shared" si="63"/>
        <v>0</v>
      </c>
      <c r="J87" s="2">
        <f t="shared" si="63"/>
        <v>0</v>
      </c>
      <c r="K87" s="2">
        <f t="shared" si="63"/>
        <v>0</v>
      </c>
      <c r="L87" s="2">
        <f t="shared" si="63"/>
        <v>0</v>
      </c>
      <c r="M87" s="2"/>
      <c r="N87" s="2"/>
      <c r="O87" s="87"/>
      <c r="P87" s="2">
        <f t="shared" ref="P87:AA87" si="65">$B87*P67/12</f>
        <v>0</v>
      </c>
      <c r="Q87" s="2">
        <f t="shared" si="65"/>
        <v>0</v>
      </c>
      <c r="R87" s="2">
        <f t="shared" si="65"/>
        <v>0</v>
      </c>
      <c r="S87" s="2">
        <f t="shared" si="65"/>
        <v>0</v>
      </c>
      <c r="T87" s="2">
        <f t="shared" si="65"/>
        <v>0</v>
      </c>
      <c r="U87" s="2">
        <f t="shared" si="65"/>
        <v>0</v>
      </c>
      <c r="V87" s="2">
        <f t="shared" si="65"/>
        <v>0</v>
      </c>
      <c r="W87" s="2">
        <f t="shared" si="65"/>
        <v>0</v>
      </c>
      <c r="X87" s="2">
        <f t="shared" si="65"/>
        <v>0</v>
      </c>
      <c r="Y87" s="2">
        <f t="shared" si="65"/>
        <v>0</v>
      </c>
      <c r="Z87" s="2">
        <f t="shared" si="65"/>
        <v>0</v>
      </c>
      <c r="AA87" s="2">
        <f t="shared" si="65"/>
        <v>0</v>
      </c>
      <c r="AB87" s="87"/>
    </row>
    <row r="88" spans="1:28" hidden="1" x14ac:dyDescent="0.25">
      <c r="A88" s="5" t="s">
        <v>21</v>
      </c>
      <c r="B88" s="8">
        <f>Assumptions!Q5</f>
        <v>3.0000000000000001E-3</v>
      </c>
      <c r="C88" s="2">
        <f t="shared" si="63"/>
        <v>0</v>
      </c>
      <c r="D88" s="2">
        <f t="shared" si="63"/>
        <v>0</v>
      </c>
      <c r="E88" s="2">
        <f t="shared" si="63"/>
        <v>0</v>
      </c>
      <c r="F88" s="2">
        <f t="shared" si="63"/>
        <v>0</v>
      </c>
      <c r="G88" s="2">
        <f t="shared" si="63"/>
        <v>0</v>
      </c>
      <c r="H88" s="2">
        <f t="shared" si="63"/>
        <v>0</v>
      </c>
      <c r="I88" s="2">
        <f t="shared" si="63"/>
        <v>0</v>
      </c>
      <c r="J88" s="2">
        <f t="shared" si="63"/>
        <v>0</v>
      </c>
      <c r="K88" s="2">
        <f t="shared" si="63"/>
        <v>0</v>
      </c>
      <c r="L88" s="2">
        <f t="shared" si="63"/>
        <v>0</v>
      </c>
      <c r="M88" s="2"/>
      <c r="N88" s="2"/>
      <c r="O88" s="87"/>
      <c r="P88" s="2">
        <f t="shared" ref="P88:AA88" si="66">$B88*P68/12</f>
        <v>0</v>
      </c>
      <c r="Q88" s="2">
        <f t="shared" si="66"/>
        <v>0</v>
      </c>
      <c r="R88" s="2">
        <f t="shared" si="66"/>
        <v>0</v>
      </c>
      <c r="S88" s="2">
        <f t="shared" si="66"/>
        <v>0</v>
      </c>
      <c r="T88" s="2">
        <f t="shared" si="66"/>
        <v>0</v>
      </c>
      <c r="U88" s="2">
        <f t="shared" si="66"/>
        <v>0</v>
      </c>
      <c r="V88" s="2">
        <f t="shared" si="66"/>
        <v>0</v>
      </c>
      <c r="W88" s="2">
        <f t="shared" si="66"/>
        <v>0</v>
      </c>
      <c r="X88" s="2">
        <f t="shared" si="66"/>
        <v>0</v>
      </c>
      <c r="Y88" s="2">
        <f t="shared" si="66"/>
        <v>0</v>
      </c>
      <c r="Z88" s="2">
        <f t="shared" si="66"/>
        <v>0</v>
      </c>
      <c r="AA88" s="2">
        <f t="shared" si="66"/>
        <v>0</v>
      </c>
      <c r="AB88" s="87"/>
    </row>
    <row r="89" spans="1:28" hidden="1" x14ac:dyDescent="0.25">
      <c r="A89" s="5" t="s">
        <v>22</v>
      </c>
      <c r="B89" s="8">
        <f>Assumptions!Q6</f>
        <v>3.0000000000000001E-3</v>
      </c>
      <c r="C89" s="2">
        <f t="shared" si="63"/>
        <v>0</v>
      </c>
      <c r="D89" s="2">
        <f t="shared" si="63"/>
        <v>0</v>
      </c>
      <c r="E89" s="2">
        <f t="shared" si="63"/>
        <v>0</v>
      </c>
      <c r="F89" s="2">
        <f t="shared" si="63"/>
        <v>0</v>
      </c>
      <c r="G89" s="2">
        <f t="shared" si="63"/>
        <v>0</v>
      </c>
      <c r="H89" s="2">
        <f t="shared" si="63"/>
        <v>0</v>
      </c>
      <c r="I89" s="2">
        <f t="shared" si="63"/>
        <v>0</v>
      </c>
      <c r="J89" s="2">
        <f t="shared" si="63"/>
        <v>0</v>
      </c>
      <c r="K89" s="2">
        <f t="shared" si="63"/>
        <v>0</v>
      </c>
      <c r="L89" s="2">
        <f t="shared" si="63"/>
        <v>0</v>
      </c>
      <c r="M89" s="2"/>
      <c r="N89" s="2"/>
      <c r="O89" s="87"/>
      <c r="P89" s="2">
        <f t="shared" ref="P89:AA89" si="67">$B89*P69/12</f>
        <v>0</v>
      </c>
      <c r="Q89" s="2">
        <f t="shared" si="67"/>
        <v>0</v>
      </c>
      <c r="R89" s="2">
        <f t="shared" si="67"/>
        <v>0</v>
      </c>
      <c r="S89" s="2">
        <f t="shared" si="67"/>
        <v>0</v>
      </c>
      <c r="T89" s="2">
        <f t="shared" si="67"/>
        <v>0</v>
      </c>
      <c r="U89" s="2">
        <f t="shared" si="67"/>
        <v>0</v>
      </c>
      <c r="V89" s="2">
        <f t="shared" si="67"/>
        <v>0</v>
      </c>
      <c r="W89" s="2">
        <f t="shared" si="67"/>
        <v>0</v>
      </c>
      <c r="X89" s="2">
        <f t="shared" si="67"/>
        <v>0</v>
      </c>
      <c r="Y89" s="2">
        <f t="shared" si="67"/>
        <v>0</v>
      </c>
      <c r="Z89" s="2">
        <f t="shared" si="67"/>
        <v>0</v>
      </c>
      <c r="AA89" s="2">
        <f t="shared" si="67"/>
        <v>0</v>
      </c>
      <c r="AB89" s="87"/>
    </row>
    <row r="90" spans="1:28" hidden="1" x14ac:dyDescent="0.25">
      <c r="A90" s="5" t="s">
        <v>23</v>
      </c>
      <c r="B90" s="8">
        <f>Assumptions!Q7</f>
        <v>2.7000000000000001E-3</v>
      </c>
      <c r="C90" s="2">
        <f t="shared" si="63"/>
        <v>0</v>
      </c>
      <c r="D90" s="2">
        <f t="shared" si="63"/>
        <v>0</v>
      </c>
      <c r="E90" s="2">
        <f t="shared" si="63"/>
        <v>0</v>
      </c>
      <c r="F90" s="2">
        <f t="shared" si="63"/>
        <v>0</v>
      </c>
      <c r="G90" s="2">
        <f t="shared" si="63"/>
        <v>0</v>
      </c>
      <c r="H90" s="2">
        <f t="shared" si="63"/>
        <v>0</v>
      </c>
      <c r="I90" s="2">
        <f t="shared" si="63"/>
        <v>0</v>
      </c>
      <c r="J90" s="2">
        <f t="shared" si="63"/>
        <v>0</v>
      </c>
      <c r="K90" s="2">
        <f t="shared" si="63"/>
        <v>0</v>
      </c>
      <c r="L90" s="2">
        <f t="shared" si="63"/>
        <v>0</v>
      </c>
      <c r="M90" s="2"/>
      <c r="N90" s="2"/>
      <c r="O90" s="87"/>
      <c r="P90" s="2">
        <f t="shared" ref="P90:AA90" si="68">$B90*P70/12</f>
        <v>0</v>
      </c>
      <c r="Q90" s="2">
        <f t="shared" si="68"/>
        <v>0</v>
      </c>
      <c r="R90" s="2">
        <f t="shared" si="68"/>
        <v>0</v>
      </c>
      <c r="S90" s="2">
        <f t="shared" si="68"/>
        <v>0</v>
      </c>
      <c r="T90" s="2">
        <f t="shared" si="68"/>
        <v>0</v>
      </c>
      <c r="U90" s="2">
        <f t="shared" si="68"/>
        <v>0</v>
      </c>
      <c r="V90" s="2">
        <f t="shared" si="68"/>
        <v>0</v>
      </c>
      <c r="W90" s="2">
        <f t="shared" si="68"/>
        <v>0</v>
      </c>
      <c r="X90" s="2">
        <f t="shared" si="68"/>
        <v>0</v>
      </c>
      <c r="Y90" s="2">
        <f t="shared" si="68"/>
        <v>0</v>
      </c>
      <c r="Z90" s="2">
        <f t="shared" si="68"/>
        <v>0</v>
      </c>
      <c r="AA90" s="2">
        <f t="shared" si="68"/>
        <v>0</v>
      </c>
      <c r="AB90" s="87"/>
    </row>
    <row r="91" spans="1:28" hidden="1" x14ac:dyDescent="0.25">
      <c r="A91" s="5" t="s">
        <v>24</v>
      </c>
      <c r="B91" s="8">
        <f>Assumptions!Q8</f>
        <v>1.6000000000000001E-3</v>
      </c>
      <c r="C91" s="2">
        <f t="shared" si="63"/>
        <v>0</v>
      </c>
      <c r="D91" s="2">
        <f t="shared" si="63"/>
        <v>0</v>
      </c>
      <c r="E91" s="2">
        <f t="shared" si="63"/>
        <v>0</v>
      </c>
      <c r="F91" s="2">
        <f t="shared" si="63"/>
        <v>0</v>
      </c>
      <c r="G91" s="2">
        <f t="shared" si="63"/>
        <v>0</v>
      </c>
      <c r="H91" s="2">
        <f t="shared" si="63"/>
        <v>0</v>
      </c>
      <c r="I91" s="2">
        <f t="shared" si="63"/>
        <v>0</v>
      </c>
      <c r="J91" s="2">
        <f t="shared" si="63"/>
        <v>0</v>
      </c>
      <c r="K91" s="2">
        <f t="shared" si="63"/>
        <v>0</v>
      </c>
      <c r="L91" s="2">
        <f t="shared" si="63"/>
        <v>0</v>
      </c>
      <c r="M91" s="2"/>
      <c r="N91" s="2"/>
      <c r="O91" s="87"/>
      <c r="P91" s="2">
        <f t="shared" ref="P91:AA91" si="69">$B91*P71/12</f>
        <v>0</v>
      </c>
      <c r="Q91" s="2">
        <f t="shared" si="69"/>
        <v>0</v>
      </c>
      <c r="R91" s="2">
        <f t="shared" si="69"/>
        <v>0</v>
      </c>
      <c r="S91" s="2">
        <f t="shared" si="69"/>
        <v>0</v>
      </c>
      <c r="T91" s="2">
        <f t="shared" si="69"/>
        <v>0</v>
      </c>
      <c r="U91" s="2">
        <f t="shared" si="69"/>
        <v>0</v>
      </c>
      <c r="V91" s="2">
        <f t="shared" si="69"/>
        <v>0</v>
      </c>
      <c r="W91" s="2">
        <f t="shared" si="69"/>
        <v>0</v>
      </c>
      <c r="X91" s="2">
        <f t="shared" si="69"/>
        <v>0</v>
      </c>
      <c r="Y91" s="2">
        <f t="shared" si="69"/>
        <v>0</v>
      </c>
      <c r="Z91" s="2">
        <f t="shared" si="69"/>
        <v>0</v>
      </c>
      <c r="AA91" s="2">
        <f t="shared" si="69"/>
        <v>0</v>
      </c>
      <c r="AB91" s="87"/>
    </row>
    <row r="92" spans="1:28" hidden="1" x14ac:dyDescent="0.25">
      <c r="A92" s="5" t="s">
        <v>25</v>
      </c>
      <c r="B92" s="8">
        <f>Assumptions!Q9</f>
        <v>1.4E-3</v>
      </c>
      <c r="C92" s="2">
        <f t="shared" si="63"/>
        <v>0</v>
      </c>
      <c r="D92" s="2">
        <f t="shared" si="63"/>
        <v>0</v>
      </c>
      <c r="E92" s="2">
        <f t="shared" si="63"/>
        <v>0</v>
      </c>
      <c r="F92" s="2">
        <f t="shared" si="63"/>
        <v>0</v>
      </c>
      <c r="G92" s="2">
        <f t="shared" si="63"/>
        <v>0</v>
      </c>
      <c r="H92" s="2">
        <f t="shared" si="63"/>
        <v>0</v>
      </c>
      <c r="I92" s="2">
        <f t="shared" si="63"/>
        <v>0</v>
      </c>
      <c r="J92" s="2">
        <f t="shared" si="63"/>
        <v>0</v>
      </c>
      <c r="K92" s="2">
        <f t="shared" si="63"/>
        <v>0</v>
      </c>
      <c r="L92" s="2">
        <f t="shared" si="63"/>
        <v>0</v>
      </c>
      <c r="M92" s="2"/>
      <c r="N92" s="2"/>
      <c r="O92" s="87"/>
      <c r="P92" s="2">
        <f t="shared" ref="P92:AA92" si="70">$B92*P72/12</f>
        <v>0</v>
      </c>
      <c r="Q92" s="2">
        <f t="shared" si="70"/>
        <v>0</v>
      </c>
      <c r="R92" s="2">
        <f t="shared" si="70"/>
        <v>0</v>
      </c>
      <c r="S92" s="2">
        <f t="shared" si="70"/>
        <v>0</v>
      </c>
      <c r="T92" s="2">
        <f t="shared" si="70"/>
        <v>0</v>
      </c>
      <c r="U92" s="2">
        <f t="shared" si="70"/>
        <v>0</v>
      </c>
      <c r="V92" s="2">
        <f t="shared" si="70"/>
        <v>0</v>
      </c>
      <c r="W92" s="2">
        <f t="shared" si="70"/>
        <v>0</v>
      </c>
      <c r="X92" s="2">
        <f t="shared" si="70"/>
        <v>0</v>
      </c>
      <c r="Y92" s="2">
        <f t="shared" si="70"/>
        <v>0</v>
      </c>
      <c r="Z92" s="2">
        <f t="shared" si="70"/>
        <v>0</v>
      </c>
      <c r="AA92" s="2">
        <f t="shared" si="70"/>
        <v>0</v>
      </c>
      <c r="AB92" s="87"/>
    </row>
    <row r="93" spans="1:28" hidden="1" x14ac:dyDescent="0.25">
      <c r="B93" s="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87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87"/>
    </row>
    <row r="94" spans="1:28" hidden="1" x14ac:dyDescent="0.25">
      <c r="A94" s="19" t="s">
        <v>77</v>
      </c>
      <c r="B94" s="6"/>
      <c r="C94" s="4">
        <f>SUM(C95:C102)</f>
        <v>0</v>
      </c>
      <c r="D94" s="4">
        <f t="shared" ref="D94:L94" si="71">SUM(D95:D102)</f>
        <v>0</v>
      </c>
      <c r="E94" s="4">
        <f t="shared" si="71"/>
        <v>0</v>
      </c>
      <c r="F94" s="4">
        <f t="shared" si="71"/>
        <v>0</v>
      </c>
      <c r="G94" s="4">
        <f t="shared" si="71"/>
        <v>0</v>
      </c>
      <c r="H94" s="4">
        <f t="shared" si="71"/>
        <v>0</v>
      </c>
      <c r="I94" s="4">
        <f t="shared" si="71"/>
        <v>0</v>
      </c>
      <c r="J94" s="4">
        <f t="shared" si="71"/>
        <v>0</v>
      </c>
      <c r="K94" s="4">
        <f t="shared" si="71"/>
        <v>0</v>
      </c>
      <c r="L94" s="4">
        <f t="shared" si="71"/>
        <v>0</v>
      </c>
      <c r="M94" s="4"/>
      <c r="N94" s="4"/>
      <c r="O94" s="87"/>
      <c r="P94" s="4">
        <f>SUM(P95:P102)</f>
        <v>0</v>
      </c>
      <c r="Q94" s="4">
        <f t="shared" ref="Q94:AA94" si="72">SUM(Q95:Q102)</f>
        <v>0</v>
      </c>
      <c r="R94" s="4">
        <f t="shared" si="72"/>
        <v>0</v>
      </c>
      <c r="S94" s="4">
        <f t="shared" si="72"/>
        <v>0</v>
      </c>
      <c r="T94" s="4">
        <f t="shared" si="72"/>
        <v>0</v>
      </c>
      <c r="U94" s="4">
        <f t="shared" si="72"/>
        <v>0</v>
      </c>
      <c r="V94" s="4">
        <f t="shared" si="72"/>
        <v>0</v>
      </c>
      <c r="W94" s="4">
        <f t="shared" si="72"/>
        <v>0</v>
      </c>
      <c r="X94" s="4">
        <f t="shared" si="72"/>
        <v>0</v>
      </c>
      <c r="Y94" s="4">
        <f t="shared" si="72"/>
        <v>0</v>
      </c>
      <c r="Z94" s="4">
        <f t="shared" si="72"/>
        <v>0</v>
      </c>
      <c r="AA94" s="4">
        <f t="shared" si="72"/>
        <v>0</v>
      </c>
      <c r="AB94" s="87"/>
    </row>
    <row r="95" spans="1:28" hidden="1" x14ac:dyDescent="0.25">
      <c r="A95" s="5" t="s">
        <v>18</v>
      </c>
      <c r="B95" s="8"/>
      <c r="C95" s="2">
        <v>0</v>
      </c>
      <c r="D95" s="2">
        <v>0</v>
      </c>
      <c r="E95" s="2">
        <f>SUM(C85:E85)*Assumptions!$B$20</f>
        <v>0</v>
      </c>
      <c r="F95" s="2">
        <v>0</v>
      </c>
      <c r="G95" s="2">
        <v>0</v>
      </c>
      <c r="H95" s="2">
        <f>SUM(F85:H85)*Assumptions!$B$20</f>
        <v>0</v>
      </c>
      <c r="I95" s="2">
        <v>0</v>
      </c>
      <c r="J95" s="2">
        <v>0</v>
      </c>
      <c r="K95" s="2">
        <f>SUM(I85:K85)*Assumptions!$B$20</f>
        <v>0</v>
      </c>
      <c r="L95" s="2">
        <v>0</v>
      </c>
      <c r="M95" s="2"/>
      <c r="N95" s="2"/>
      <c r="O95" s="87"/>
      <c r="P95" s="2">
        <v>0</v>
      </c>
      <c r="Q95" s="2">
        <v>0</v>
      </c>
      <c r="R95" s="2">
        <f>SUM(P85:R85)*Assumptions!$B$20</f>
        <v>0</v>
      </c>
      <c r="S95" s="2">
        <v>0</v>
      </c>
      <c r="T95" s="2">
        <v>0</v>
      </c>
      <c r="U95" s="2">
        <f>SUM(S85:U85)*Assumptions!$B$20</f>
        <v>0</v>
      </c>
      <c r="V95" s="2">
        <v>0</v>
      </c>
      <c r="W95" s="2">
        <v>0</v>
      </c>
      <c r="X95" s="2">
        <f>SUM(V85:X85)*Assumptions!$B$20</f>
        <v>0</v>
      </c>
      <c r="Y95" s="2">
        <v>0</v>
      </c>
      <c r="Z95" s="2">
        <v>0</v>
      </c>
      <c r="AA95" s="2">
        <f>SUM(Y85:AA85)*Assumptions!$B$20</f>
        <v>0</v>
      </c>
      <c r="AB95" s="87"/>
    </row>
    <row r="96" spans="1:28" hidden="1" x14ac:dyDescent="0.25">
      <c r="A96" s="5" t="s">
        <v>19</v>
      </c>
      <c r="B96" s="35"/>
      <c r="C96" s="34">
        <v>0</v>
      </c>
      <c r="D96" s="34">
        <v>0</v>
      </c>
      <c r="E96" s="2">
        <f>SUM(C86:E86)*Assumptions!$B$20</f>
        <v>0</v>
      </c>
      <c r="F96" s="34">
        <v>0</v>
      </c>
      <c r="G96" s="34">
        <v>0</v>
      </c>
      <c r="H96" s="2">
        <f>SUM(F86:H86)*Assumptions!$B$20</f>
        <v>0</v>
      </c>
      <c r="I96" s="34">
        <v>0</v>
      </c>
      <c r="J96" s="34">
        <v>0</v>
      </c>
      <c r="K96" s="2">
        <f>SUM(I86:K86)*Assumptions!$B$20</f>
        <v>0</v>
      </c>
      <c r="L96" s="34">
        <v>0</v>
      </c>
      <c r="M96" s="34"/>
      <c r="N96" s="34"/>
      <c r="O96" s="87"/>
      <c r="P96" s="34">
        <v>0</v>
      </c>
      <c r="Q96" s="34">
        <v>0</v>
      </c>
      <c r="R96" s="2">
        <f>SUM(P86:R86)*Assumptions!$B$20</f>
        <v>0</v>
      </c>
      <c r="S96" s="34">
        <v>0</v>
      </c>
      <c r="T96" s="34">
        <v>0</v>
      </c>
      <c r="U96" s="2">
        <f>SUM(S86:U86)*Assumptions!$B$20</f>
        <v>0</v>
      </c>
      <c r="V96" s="34">
        <v>0</v>
      </c>
      <c r="W96" s="34">
        <v>0</v>
      </c>
      <c r="X96" s="2">
        <f>SUM(V86:X86)*Assumptions!$B$20</f>
        <v>0</v>
      </c>
      <c r="Y96" s="34">
        <v>0</v>
      </c>
      <c r="Z96" s="34">
        <v>0</v>
      </c>
      <c r="AA96" s="2">
        <f>SUM(Y86:AA86)*Assumptions!$B$20</f>
        <v>0</v>
      </c>
      <c r="AB96" s="87"/>
    </row>
    <row r="97" spans="1:28" hidden="1" x14ac:dyDescent="0.25">
      <c r="A97" s="5" t="s">
        <v>20</v>
      </c>
      <c r="B97" s="8"/>
      <c r="C97" s="2">
        <v>0</v>
      </c>
      <c r="D97" s="2">
        <v>0</v>
      </c>
      <c r="E97" s="2">
        <f>SUM(C87:E87)*Assumptions!$B$20</f>
        <v>0</v>
      </c>
      <c r="F97" s="2">
        <v>0</v>
      </c>
      <c r="G97" s="2">
        <v>0</v>
      </c>
      <c r="H97" s="2">
        <f>SUM(F87:H87)*Assumptions!$B$20</f>
        <v>0</v>
      </c>
      <c r="I97" s="2">
        <v>0</v>
      </c>
      <c r="J97" s="2">
        <v>0</v>
      </c>
      <c r="K97" s="2">
        <f>SUM(I87:K87)*Assumptions!$B$20</f>
        <v>0</v>
      </c>
      <c r="L97" s="2">
        <v>0</v>
      </c>
      <c r="M97" s="2"/>
      <c r="N97" s="2"/>
      <c r="O97" s="87"/>
      <c r="P97" s="2">
        <v>0</v>
      </c>
      <c r="Q97" s="2">
        <v>0</v>
      </c>
      <c r="R97" s="2">
        <f>SUM(P87:R87)*Assumptions!$B$20</f>
        <v>0</v>
      </c>
      <c r="S97" s="2">
        <v>0</v>
      </c>
      <c r="T97" s="2">
        <v>0</v>
      </c>
      <c r="U97" s="2">
        <f>SUM(S87:U87)*Assumptions!$B$20</f>
        <v>0</v>
      </c>
      <c r="V97" s="2">
        <v>0</v>
      </c>
      <c r="W97" s="2">
        <v>0</v>
      </c>
      <c r="X97" s="2">
        <f>SUM(V87:X87)*Assumptions!$B$20</f>
        <v>0</v>
      </c>
      <c r="Y97" s="2">
        <v>0</v>
      </c>
      <c r="Z97" s="2">
        <v>0</v>
      </c>
      <c r="AA97" s="2">
        <f>SUM(Y87:AA87)*Assumptions!$B$20</f>
        <v>0</v>
      </c>
      <c r="AB97" s="87"/>
    </row>
    <row r="98" spans="1:28" hidden="1" x14ac:dyDescent="0.25">
      <c r="A98" s="5" t="s">
        <v>21</v>
      </c>
      <c r="B98" s="8"/>
      <c r="C98" s="2">
        <v>0</v>
      </c>
      <c r="D98" s="2">
        <v>0</v>
      </c>
      <c r="E98" s="2">
        <f>SUM(C88:E88)*Assumptions!$B$20</f>
        <v>0</v>
      </c>
      <c r="F98" s="2">
        <v>0</v>
      </c>
      <c r="G98" s="2">
        <v>0</v>
      </c>
      <c r="H98" s="2">
        <f>SUM(F88:H88)*Assumptions!$B$20</f>
        <v>0</v>
      </c>
      <c r="I98" s="2">
        <v>0</v>
      </c>
      <c r="J98" s="2">
        <v>0</v>
      </c>
      <c r="K98" s="2">
        <f>SUM(I88:K88)*Assumptions!$B$20</f>
        <v>0</v>
      </c>
      <c r="L98" s="2">
        <v>0</v>
      </c>
      <c r="M98" s="2"/>
      <c r="N98" s="2"/>
      <c r="O98" s="87"/>
      <c r="P98" s="2">
        <v>0</v>
      </c>
      <c r="Q98" s="2">
        <v>0</v>
      </c>
      <c r="R98" s="2">
        <f>SUM(P88:R88)*Assumptions!$B$20</f>
        <v>0</v>
      </c>
      <c r="S98" s="2">
        <v>0</v>
      </c>
      <c r="T98" s="2">
        <v>0</v>
      </c>
      <c r="U98" s="2">
        <f>SUM(S88:U88)*Assumptions!$B$20</f>
        <v>0</v>
      </c>
      <c r="V98" s="2">
        <v>0</v>
      </c>
      <c r="W98" s="2">
        <v>0</v>
      </c>
      <c r="X98" s="2">
        <f>SUM(V88:X88)*Assumptions!$B$20</f>
        <v>0</v>
      </c>
      <c r="Y98" s="2">
        <v>0</v>
      </c>
      <c r="Z98" s="2">
        <v>0</v>
      </c>
      <c r="AA98" s="2">
        <f>SUM(Y88:AA88)*Assumptions!$B$20</f>
        <v>0</v>
      </c>
      <c r="AB98" s="87"/>
    </row>
    <row r="99" spans="1:28" x14ac:dyDescent="0.25">
      <c r="A99" s="5" t="s">
        <v>22</v>
      </c>
      <c r="B99" s="8"/>
      <c r="C99" s="2">
        <v>0</v>
      </c>
      <c r="D99" s="2">
        <v>0</v>
      </c>
      <c r="E99" s="2">
        <f>SUM(C89:E89)*Assumptions!$B$20</f>
        <v>0</v>
      </c>
      <c r="F99" s="2">
        <v>0</v>
      </c>
      <c r="G99" s="2">
        <v>0</v>
      </c>
      <c r="H99" s="2">
        <f>SUM(F89:H89)*Assumptions!$B$20</f>
        <v>0</v>
      </c>
      <c r="I99" s="2">
        <v>0</v>
      </c>
      <c r="J99" s="2">
        <v>0</v>
      </c>
      <c r="K99" s="2">
        <f>SUM(I89:K89)*Assumptions!$B$20</f>
        <v>0</v>
      </c>
      <c r="L99" s="2">
        <v>0</v>
      </c>
      <c r="M99" s="2"/>
      <c r="N99" s="2"/>
      <c r="O99" s="87"/>
      <c r="P99" s="2">
        <v>0</v>
      </c>
      <c r="Q99" s="2">
        <v>0</v>
      </c>
      <c r="R99" s="2">
        <f>SUM(P89:R89)*Assumptions!$B$20</f>
        <v>0</v>
      </c>
      <c r="S99" s="2">
        <v>0</v>
      </c>
      <c r="T99" s="2">
        <v>0</v>
      </c>
      <c r="U99" s="2">
        <f>SUM(S89:U89)*Assumptions!$B$20</f>
        <v>0</v>
      </c>
      <c r="V99" s="2">
        <v>0</v>
      </c>
      <c r="W99" s="2">
        <v>0</v>
      </c>
      <c r="X99" s="2">
        <f>SUM(V89:X89)*Assumptions!$B$20</f>
        <v>0</v>
      </c>
      <c r="Y99" s="2">
        <v>0</v>
      </c>
      <c r="Z99" s="2">
        <v>0</v>
      </c>
      <c r="AA99" s="2">
        <f>SUM(Y89:AA89)*Assumptions!$B$20</f>
        <v>0</v>
      </c>
      <c r="AB99" s="87"/>
    </row>
    <row r="100" spans="1:28" x14ac:dyDescent="0.25">
      <c r="A100" s="5" t="s">
        <v>23</v>
      </c>
      <c r="B100" s="8"/>
      <c r="C100" s="2">
        <v>0</v>
      </c>
      <c r="D100" s="2">
        <v>0</v>
      </c>
      <c r="E100" s="2">
        <f>SUM(C90:E90)*Assumptions!$B$20</f>
        <v>0</v>
      </c>
      <c r="F100" s="2">
        <v>0</v>
      </c>
      <c r="G100" s="2">
        <v>0</v>
      </c>
      <c r="H100" s="2">
        <f>SUM(F90:H90)*Assumptions!$B$20</f>
        <v>0</v>
      </c>
      <c r="I100" s="2">
        <v>0</v>
      </c>
      <c r="J100" s="2">
        <v>0</v>
      </c>
      <c r="K100" s="2">
        <f>SUM(I90:K90)*Assumptions!$B$20</f>
        <v>0</v>
      </c>
      <c r="L100" s="2">
        <v>0</v>
      </c>
      <c r="M100" s="2"/>
      <c r="N100" s="2"/>
      <c r="O100" s="87"/>
      <c r="P100" s="2">
        <v>0</v>
      </c>
      <c r="Q100" s="2">
        <v>0</v>
      </c>
      <c r="R100" s="2">
        <f>SUM(P90:R90)*Assumptions!$B$20</f>
        <v>0</v>
      </c>
      <c r="S100" s="2">
        <v>0</v>
      </c>
      <c r="T100" s="2">
        <v>0</v>
      </c>
      <c r="U100" s="2">
        <f>SUM(S90:U90)*Assumptions!$B$20</f>
        <v>0</v>
      </c>
      <c r="V100" s="2">
        <v>0</v>
      </c>
      <c r="W100" s="2">
        <v>0</v>
      </c>
      <c r="X100" s="2">
        <f>SUM(V90:X90)*Assumptions!$B$20</f>
        <v>0</v>
      </c>
      <c r="Y100" s="2">
        <v>0</v>
      </c>
      <c r="Z100" s="2">
        <v>0</v>
      </c>
      <c r="AA100" s="2">
        <f>SUM(Y90:AA90)*Assumptions!$B$20</f>
        <v>0</v>
      </c>
      <c r="AB100" s="87"/>
    </row>
    <row r="101" spans="1:28" x14ac:dyDescent="0.25">
      <c r="A101" s="5" t="s">
        <v>24</v>
      </c>
      <c r="B101" s="8"/>
      <c r="C101" s="2">
        <v>0</v>
      </c>
      <c r="D101" s="2">
        <v>0</v>
      </c>
      <c r="E101" s="2">
        <f>SUM(C91:E91)*Assumptions!$B$20</f>
        <v>0</v>
      </c>
      <c r="F101" s="2">
        <v>0</v>
      </c>
      <c r="G101" s="2">
        <v>0</v>
      </c>
      <c r="H101" s="2">
        <f>SUM(F91:H91)*Assumptions!$B$20</f>
        <v>0</v>
      </c>
      <c r="I101" s="2">
        <v>0</v>
      </c>
      <c r="J101" s="2">
        <v>0</v>
      </c>
      <c r="K101" s="2">
        <f>SUM(I91:K91)*Assumptions!$B$20</f>
        <v>0</v>
      </c>
      <c r="L101" s="2">
        <v>0</v>
      </c>
      <c r="M101" s="2"/>
      <c r="N101" s="2"/>
      <c r="O101" s="87"/>
      <c r="P101" s="2">
        <v>0</v>
      </c>
      <c r="Q101" s="2">
        <v>0</v>
      </c>
      <c r="R101" s="2">
        <f>SUM(P91:R91)*Assumptions!$B$20</f>
        <v>0</v>
      </c>
      <c r="S101" s="2">
        <v>0</v>
      </c>
      <c r="T101" s="2">
        <v>0</v>
      </c>
      <c r="U101" s="2">
        <f>SUM(S91:U91)*Assumptions!$B$20</f>
        <v>0</v>
      </c>
      <c r="V101" s="2">
        <v>0</v>
      </c>
      <c r="W101" s="2">
        <v>0</v>
      </c>
      <c r="X101" s="2">
        <f>SUM(V91:X91)*Assumptions!$B$20</f>
        <v>0</v>
      </c>
      <c r="Y101" s="2">
        <v>0</v>
      </c>
      <c r="Z101" s="2">
        <v>0</v>
      </c>
      <c r="AA101" s="2">
        <f>SUM(Y91:AA91)*Assumptions!$B$20</f>
        <v>0</v>
      </c>
      <c r="AB101" s="87"/>
    </row>
    <row r="102" spans="1:28" x14ac:dyDescent="0.25">
      <c r="A102" s="5" t="s">
        <v>25</v>
      </c>
      <c r="B102" s="8"/>
      <c r="C102" s="2">
        <v>0</v>
      </c>
      <c r="D102" s="2">
        <v>0</v>
      </c>
      <c r="E102" s="2">
        <f>SUM(C92:E92)*Assumptions!$B$20</f>
        <v>0</v>
      </c>
      <c r="F102" s="2">
        <v>0</v>
      </c>
      <c r="G102" s="2">
        <v>0</v>
      </c>
      <c r="H102" s="2">
        <f>SUM(F92:H92)*Assumptions!$B$20</f>
        <v>0</v>
      </c>
      <c r="I102" s="2">
        <v>0</v>
      </c>
      <c r="J102" s="2">
        <v>0</v>
      </c>
      <c r="K102" s="2">
        <f>SUM(I92:K92)*Assumptions!$B$20</f>
        <v>0</v>
      </c>
      <c r="L102" s="2">
        <v>0</v>
      </c>
      <c r="M102" s="2"/>
      <c r="N102" s="2"/>
      <c r="O102" s="87"/>
      <c r="P102" s="2">
        <v>0</v>
      </c>
      <c r="Q102" s="2">
        <v>0</v>
      </c>
      <c r="R102" s="2">
        <f>SUM(P92:R92)*Assumptions!$B$20</f>
        <v>0</v>
      </c>
      <c r="S102" s="2">
        <v>0</v>
      </c>
      <c r="T102" s="2">
        <v>0</v>
      </c>
      <c r="U102" s="2">
        <f>SUM(S92:U92)*Assumptions!$B$20</f>
        <v>0</v>
      </c>
      <c r="V102" s="2">
        <v>0</v>
      </c>
      <c r="W102" s="2">
        <v>0</v>
      </c>
      <c r="X102" s="2">
        <f>SUM(V92:X92)*Assumptions!$B$20</f>
        <v>0</v>
      </c>
      <c r="Y102" s="2">
        <v>0</v>
      </c>
      <c r="Z102" s="2">
        <v>0</v>
      </c>
      <c r="AA102" s="2">
        <f>SUM(Y92:AA92)*Assumptions!$B$20</f>
        <v>0</v>
      </c>
      <c r="AB102" s="87"/>
    </row>
    <row r="103" spans="1:28" x14ac:dyDescent="0.25">
      <c r="B103" s="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87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87"/>
    </row>
    <row r="104" spans="1:28" x14ac:dyDescent="0.25">
      <c r="A104" s="19" t="s">
        <v>78</v>
      </c>
      <c r="B104" s="6"/>
      <c r="C104" s="4">
        <f>SUM(C105:C112)</f>
        <v>0</v>
      </c>
      <c r="D104" s="4">
        <f t="shared" ref="D104:L104" si="73">SUM(D105:D112)</f>
        <v>0</v>
      </c>
      <c r="E104" s="4">
        <f t="shared" si="73"/>
        <v>0</v>
      </c>
      <c r="F104" s="4">
        <f t="shared" si="73"/>
        <v>0</v>
      </c>
      <c r="G104" s="4">
        <f t="shared" si="73"/>
        <v>0</v>
      </c>
      <c r="H104" s="4">
        <f t="shared" si="73"/>
        <v>0</v>
      </c>
      <c r="I104" s="4">
        <f t="shared" si="73"/>
        <v>0</v>
      </c>
      <c r="J104" s="4">
        <f t="shared" si="73"/>
        <v>0</v>
      </c>
      <c r="K104" s="4">
        <f t="shared" si="73"/>
        <v>178878.72</v>
      </c>
      <c r="L104" s="4">
        <f t="shared" si="73"/>
        <v>178878.72</v>
      </c>
      <c r="M104" s="4"/>
      <c r="N104" s="4"/>
      <c r="O104" s="87"/>
      <c r="P104" s="4">
        <f>SUM(P105:P112)</f>
        <v>250631.22</v>
      </c>
      <c r="Q104" s="4">
        <f t="shared" ref="Q104:AA104" si="74">SUM(Q105:Q112)</f>
        <v>250631.22</v>
      </c>
      <c r="R104" s="4">
        <f t="shared" si="74"/>
        <v>250631.22</v>
      </c>
      <c r="S104" s="4">
        <f t="shared" si="74"/>
        <v>250631.22</v>
      </c>
      <c r="T104" s="4">
        <f t="shared" si="74"/>
        <v>250631.22</v>
      </c>
      <c r="U104" s="4">
        <f t="shared" si="74"/>
        <v>250631.22</v>
      </c>
      <c r="V104" s="4">
        <f t="shared" si="74"/>
        <v>310007.46000000002</v>
      </c>
      <c r="W104" s="4">
        <f t="shared" si="74"/>
        <v>310007.46000000002</v>
      </c>
      <c r="X104" s="4">
        <f t="shared" si="74"/>
        <v>310007.46000000002</v>
      </c>
      <c r="Y104" s="4">
        <f t="shared" si="74"/>
        <v>310007.46000000002</v>
      </c>
      <c r="Z104" s="4">
        <f t="shared" si="74"/>
        <v>310007.46000000002</v>
      </c>
      <c r="AA104" s="4">
        <f t="shared" si="74"/>
        <v>310007.46000000002</v>
      </c>
      <c r="AB104" s="87"/>
    </row>
    <row r="105" spans="1:28" x14ac:dyDescent="0.25">
      <c r="A105" s="5" t="s">
        <v>79</v>
      </c>
      <c r="B105" s="8"/>
      <c r="C105" s="2">
        <f>C75+C95</f>
        <v>0</v>
      </c>
      <c r="D105" s="2">
        <f t="shared" ref="D105:L105" si="75">D75+D95</f>
        <v>0</v>
      </c>
      <c r="E105" s="2">
        <f t="shared" si="75"/>
        <v>0</v>
      </c>
      <c r="F105" s="2">
        <f t="shared" si="75"/>
        <v>0</v>
      </c>
      <c r="G105" s="2">
        <f t="shared" si="75"/>
        <v>0</v>
      </c>
      <c r="H105" s="2">
        <f t="shared" si="75"/>
        <v>0</v>
      </c>
      <c r="I105" s="2">
        <f t="shared" si="75"/>
        <v>0</v>
      </c>
      <c r="J105" s="2">
        <f t="shared" si="75"/>
        <v>0</v>
      </c>
      <c r="K105" s="2">
        <f t="shared" si="75"/>
        <v>178128.72</v>
      </c>
      <c r="L105" s="2">
        <f t="shared" si="75"/>
        <v>178128.72</v>
      </c>
      <c r="M105" s="2"/>
      <c r="N105" s="2"/>
      <c r="O105" s="87"/>
      <c r="P105" s="2">
        <f>P75+P95</f>
        <v>178128.72</v>
      </c>
      <c r="Q105" s="2">
        <f t="shared" ref="Q105:AA105" si="76">Q75+Q95</f>
        <v>178128.72</v>
      </c>
      <c r="R105" s="2">
        <f t="shared" si="76"/>
        <v>178128.72</v>
      </c>
      <c r="S105" s="2">
        <f t="shared" si="76"/>
        <v>178128.72</v>
      </c>
      <c r="T105" s="2">
        <f t="shared" si="76"/>
        <v>178128.72</v>
      </c>
      <c r="U105" s="2">
        <f t="shared" si="76"/>
        <v>178128.72</v>
      </c>
      <c r="V105" s="2">
        <f t="shared" si="76"/>
        <v>237504.96</v>
      </c>
      <c r="W105" s="2">
        <f t="shared" si="76"/>
        <v>237504.96</v>
      </c>
      <c r="X105" s="2">
        <f t="shared" si="76"/>
        <v>237504.96</v>
      </c>
      <c r="Y105" s="2">
        <f t="shared" si="76"/>
        <v>237504.96</v>
      </c>
      <c r="Z105" s="2">
        <f t="shared" si="76"/>
        <v>237504.96</v>
      </c>
      <c r="AA105" s="2">
        <f t="shared" si="76"/>
        <v>237504.96</v>
      </c>
      <c r="AB105" s="87"/>
    </row>
    <row r="106" spans="1:28" x14ac:dyDescent="0.25">
      <c r="A106" s="5" t="s">
        <v>19</v>
      </c>
      <c r="B106" s="35"/>
      <c r="C106" s="2">
        <f t="shared" ref="C106:L112" si="77">C76+C96</f>
        <v>0</v>
      </c>
      <c r="D106" s="2">
        <f t="shared" si="77"/>
        <v>0</v>
      </c>
      <c r="E106" s="2">
        <f t="shared" si="77"/>
        <v>0</v>
      </c>
      <c r="F106" s="2">
        <f t="shared" si="77"/>
        <v>0</v>
      </c>
      <c r="G106" s="2">
        <f t="shared" si="77"/>
        <v>0</v>
      </c>
      <c r="H106" s="2">
        <f t="shared" si="77"/>
        <v>0</v>
      </c>
      <c r="I106" s="2">
        <f t="shared" si="77"/>
        <v>0</v>
      </c>
      <c r="J106" s="2">
        <f t="shared" si="77"/>
        <v>0</v>
      </c>
      <c r="K106" s="2">
        <f t="shared" si="77"/>
        <v>0</v>
      </c>
      <c r="L106" s="2">
        <f t="shared" si="77"/>
        <v>0</v>
      </c>
      <c r="M106" s="2"/>
      <c r="N106" s="2"/>
      <c r="O106" s="87"/>
      <c r="P106" s="2">
        <f t="shared" ref="P106:AA106" si="78">P76+P96</f>
        <v>0</v>
      </c>
      <c r="Q106" s="2">
        <f t="shared" si="78"/>
        <v>0</v>
      </c>
      <c r="R106" s="2">
        <f t="shared" si="78"/>
        <v>0</v>
      </c>
      <c r="S106" s="2">
        <f t="shared" si="78"/>
        <v>0</v>
      </c>
      <c r="T106" s="2">
        <f t="shared" si="78"/>
        <v>0</v>
      </c>
      <c r="U106" s="2">
        <f t="shared" si="78"/>
        <v>0</v>
      </c>
      <c r="V106" s="2">
        <f t="shared" si="78"/>
        <v>0</v>
      </c>
      <c r="W106" s="2">
        <f t="shared" si="78"/>
        <v>0</v>
      </c>
      <c r="X106" s="2">
        <f t="shared" si="78"/>
        <v>0</v>
      </c>
      <c r="Y106" s="2">
        <f t="shared" si="78"/>
        <v>0</v>
      </c>
      <c r="Z106" s="2">
        <f t="shared" si="78"/>
        <v>0</v>
      </c>
      <c r="AA106" s="2">
        <f t="shared" si="78"/>
        <v>0</v>
      </c>
      <c r="AB106" s="87"/>
    </row>
    <row r="107" spans="1:28" x14ac:dyDescent="0.25">
      <c r="A107" s="5" t="s">
        <v>20</v>
      </c>
      <c r="B107" s="8"/>
      <c r="C107" s="2">
        <f t="shared" si="77"/>
        <v>0</v>
      </c>
      <c r="D107" s="2">
        <f t="shared" si="77"/>
        <v>0</v>
      </c>
      <c r="E107" s="2">
        <f t="shared" si="77"/>
        <v>0</v>
      </c>
      <c r="F107" s="2">
        <f t="shared" si="77"/>
        <v>0</v>
      </c>
      <c r="G107" s="2">
        <f t="shared" si="77"/>
        <v>0</v>
      </c>
      <c r="H107" s="2">
        <f t="shared" si="77"/>
        <v>0</v>
      </c>
      <c r="I107" s="2">
        <f t="shared" si="77"/>
        <v>0</v>
      </c>
      <c r="J107" s="2">
        <f t="shared" si="77"/>
        <v>0</v>
      </c>
      <c r="K107" s="2">
        <f t="shared" si="77"/>
        <v>750</v>
      </c>
      <c r="L107" s="2">
        <f t="shared" si="77"/>
        <v>750</v>
      </c>
      <c r="M107" s="2"/>
      <c r="N107" s="2"/>
      <c r="O107" s="87"/>
      <c r="P107" s="2">
        <f t="shared" ref="P107:AA107" si="79">P77+P97</f>
        <v>5250</v>
      </c>
      <c r="Q107" s="2">
        <f t="shared" si="79"/>
        <v>5250</v>
      </c>
      <c r="R107" s="2">
        <f t="shared" si="79"/>
        <v>5250</v>
      </c>
      <c r="S107" s="2">
        <f t="shared" si="79"/>
        <v>5250</v>
      </c>
      <c r="T107" s="2">
        <f t="shared" si="79"/>
        <v>5250</v>
      </c>
      <c r="U107" s="2">
        <f t="shared" si="79"/>
        <v>5250</v>
      </c>
      <c r="V107" s="2">
        <f t="shared" si="79"/>
        <v>5250</v>
      </c>
      <c r="W107" s="2">
        <f t="shared" si="79"/>
        <v>5250</v>
      </c>
      <c r="X107" s="2">
        <f t="shared" si="79"/>
        <v>5250</v>
      </c>
      <c r="Y107" s="2">
        <f t="shared" si="79"/>
        <v>5250</v>
      </c>
      <c r="Z107" s="2">
        <f t="shared" si="79"/>
        <v>5250</v>
      </c>
      <c r="AA107" s="2">
        <f t="shared" si="79"/>
        <v>5250</v>
      </c>
      <c r="AB107" s="87"/>
    </row>
    <row r="108" spans="1:28" x14ac:dyDescent="0.25">
      <c r="A108" s="5" t="s">
        <v>21</v>
      </c>
      <c r="B108" s="8"/>
      <c r="C108" s="2">
        <f t="shared" si="77"/>
        <v>0</v>
      </c>
      <c r="D108" s="2">
        <f t="shared" si="77"/>
        <v>0</v>
      </c>
      <c r="E108" s="2">
        <f t="shared" si="77"/>
        <v>0</v>
      </c>
      <c r="F108" s="2">
        <f t="shared" si="77"/>
        <v>0</v>
      </c>
      <c r="G108" s="2">
        <f t="shared" si="77"/>
        <v>0</v>
      </c>
      <c r="H108" s="2">
        <f t="shared" si="77"/>
        <v>0</v>
      </c>
      <c r="I108" s="2">
        <f t="shared" si="77"/>
        <v>0</v>
      </c>
      <c r="J108" s="2">
        <f t="shared" si="77"/>
        <v>0</v>
      </c>
      <c r="K108" s="2">
        <f t="shared" si="77"/>
        <v>0</v>
      </c>
      <c r="L108" s="2">
        <f t="shared" si="77"/>
        <v>0</v>
      </c>
      <c r="M108" s="2"/>
      <c r="N108" s="2"/>
      <c r="O108" s="87"/>
      <c r="P108" s="2">
        <f t="shared" ref="P108:AA108" si="80">P78+P98</f>
        <v>13387.500000000002</v>
      </c>
      <c r="Q108" s="2">
        <f t="shared" si="80"/>
        <v>13387.500000000002</v>
      </c>
      <c r="R108" s="2">
        <f t="shared" si="80"/>
        <v>13387.500000000002</v>
      </c>
      <c r="S108" s="2">
        <f t="shared" si="80"/>
        <v>13387.500000000002</v>
      </c>
      <c r="T108" s="2">
        <f t="shared" si="80"/>
        <v>13387.500000000002</v>
      </c>
      <c r="U108" s="2">
        <f t="shared" si="80"/>
        <v>13387.500000000002</v>
      </c>
      <c r="V108" s="2">
        <f t="shared" si="80"/>
        <v>13387.500000000002</v>
      </c>
      <c r="W108" s="2">
        <f t="shared" si="80"/>
        <v>13387.500000000002</v>
      </c>
      <c r="X108" s="2">
        <f t="shared" si="80"/>
        <v>13387.500000000002</v>
      </c>
      <c r="Y108" s="2">
        <f t="shared" si="80"/>
        <v>13387.500000000002</v>
      </c>
      <c r="Z108" s="2">
        <f t="shared" si="80"/>
        <v>13387.500000000002</v>
      </c>
      <c r="AA108" s="2">
        <f t="shared" si="80"/>
        <v>13387.500000000002</v>
      </c>
      <c r="AB108" s="87"/>
    </row>
    <row r="109" spans="1:28" x14ac:dyDescent="0.25">
      <c r="A109" s="5" t="s">
        <v>22</v>
      </c>
      <c r="B109" s="8"/>
      <c r="C109" s="2">
        <f t="shared" si="77"/>
        <v>0</v>
      </c>
      <c r="D109" s="2">
        <f t="shared" si="77"/>
        <v>0</v>
      </c>
      <c r="E109" s="2">
        <f t="shared" si="77"/>
        <v>0</v>
      </c>
      <c r="F109" s="2">
        <f t="shared" si="77"/>
        <v>0</v>
      </c>
      <c r="G109" s="2">
        <f t="shared" si="77"/>
        <v>0</v>
      </c>
      <c r="H109" s="2">
        <f t="shared" si="77"/>
        <v>0</v>
      </c>
      <c r="I109" s="2">
        <f t="shared" si="77"/>
        <v>0</v>
      </c>
      <c r="J109" s="2">
        <f t="shared" si="77"/>
        <v>0</v>
      </c>
      <c r="K109" s="2">
        <f t="shared" si="77"/>
        <v>0</v>
      </c>
      <c r="L109" s="2">
        <f t="shared" si="77"/>
        <v>0</v>
      </c>
      <c r="M109" s="2"/>
      <c r="N109" s="2"/>
      <c r="O109" s="87"/>
      <c r="P109" s="2">
        <f t="shared" ref="P109:AA109" si="81">P79+P99</f>
        <v>53865.000000000007</v>
      </c>
      <c r="Q109" s="2">
        <f t="shared" si="81"/>
        <v>53865.000000000007</v>
      </c>
      <c r="R109" s="2">
        <f t="shared" si="81"/>
        <v>53865.000000000007</v>
      </c>
      <c r="S109" s="2">
        <f t="shared" si="81"/>
        <v>53865.000000000007</v>
      </c>
      <c r="T109" s="2">
        <f t="shared" si="81"/>
        <v>53865.000000000007</v>
      </c>
      <c r="U109" s="2">
        <f t="shared" si="81"/>
        <v>53865.000000000007</v>
      </c>
      <c r="V109" s="2">
        <f t="shared" si="81"/>
        <v>53865.000000000007</v>
      </c>
      <c r="W109" s="2">
        <f t="shared" si="81"/>
        <v>53865.000000000007</v>
      </c>
      <c r="X109" s="2">
        <f t="shared" si="81"/>
        <v>53865.000000000007</v>
      </c>
      <c r="Y109" s="2">
        <f t="shared" si="81"/>
        <v>53865.000000000007</v>
      </c>
      <c r="Z109" s="2">
        <f t="shared" si="81"/>
        <v>53865.000000000007</v>
      </c>
      <c r="AA109" s="2">
        <f t="shared" si="81"/>
        <v>53865.000000000007</v>
      </c>
      <c r="AB109" s="87"/>
    </row>
    <row r="110" spans="1:28" x14ac:dyDescent="0.25">
      <c r="A110" s="5" t="s">
        <v>23</v>
      </c>
      <c r="B110" s="8"/>
      <c r="C110" s="2">
        <f t="shared" si="77"/>
        <v>0</v>
      </c>
      <c r="D110" s="2">
        <f t="shared" si="77"/>
        <v>0</v>
      </c>
      <c r="E110" s="2">
        <f t="shared" si="77"/>
        <v>0</v>
      </c>
      <c r="F110" s="2">
        <f t="shared" si="77"/>
        <v>0</v>
      </c>
      <c r="G110" s="2">
        <f t="shared" si="77"/>
        <v>0</v>
      </c>
      <c r="H110" s="2">
        <f t="shared" si="77"/>
        <v>0</v>
      </c>
      <c r="I110" s="2">
        <f t="shared" si="77"/>
        <v>0</v>
      </c>
      <c r="J110" s="2">
        <f t="shared" si="77"/>
        <v>0</v>
      </c>
      <c r="K110" s="2">
        <f t="shared" si="77"/>
        <v>0</v>
      </c>
      <c r="L110" s="2">
        <f t="shared" si="77"/>
        <v>0</v>
      </c>
      <c r="M110" s="2"/>
      <c r="N110" s="2"/>
      <c r="O110" s="87"/>
      <c r="P110" s="2">
        <f t="shared" ref="P110:AA110" si="82">P80+P100</f>
        <v>0</v>
      </c>
      <c r="Q110" s="2">
        <f t="shared" si="82"/>
        <v>0</v>
      </c>
      <c r="R110" s="2">
        <f t="shared" si="82"/>
        <v>0</v>
      </c>
      <c r="S110" s="2">
        <f t="shared" si="82"/>
        <v>0</v>
      </c>
      <c r="T110" s="2">
        <f t="shared" si="82"/>
        <v>0</v>
      </c>
      <c r="U110" s="2">
        <f t="shared" si="82"/>
        <v>0</v>
      </c>
      <c r="V110" s="2">
        <f t="shared" si="82"/>
        <v>0</v>
      </c>
      <c r="W110" s="2">
        <f t="shared" si="82"/>
        <v>0</v>
      </c>
      <c r="X110" s="2">
        <f t="shared" si="82"/>
        <v>0</v>
      </c>
      <c r="Y110" s="2">
        <f t="shared" si="82"/>
        <v>0</v>
      </c>
      <c r="Z110" s="2">
        <f t="shared" si="82"/>
        <v>0</v>
      </c>
      <c r="AA110" s="2">
        <f t="shared" si="82"/>
        <v>0</v>
      </c>
      <c r="AB110" s="87"/>
    </row>
    <row r="111" spans="1:28" x14ac:dyDescent="0.25">
      <c r="A111" s="5" t="s">
        <v>24</v>
      </c>
      <c r="B111" s="8"/>
      <c r="C111" s="2">
        <f t="shared" si="77"/>
        <v>0</v>
      </c>
      <c r="D111" s="2">
        <f t="shared" si="77"/>
        <v>0</v>
      </c>
      <c r="E111" s="2">
        <f t="shared" si="77"/>
        <v>0</v>
      </c>
      <c r="F111" s="2">
        <f t="shared" si="77"/>
        <v>0</v>
      </c>
      <c r="G111" s="2">
        <f t="shared" si="77"/>
        <v>0</v>
      </c>
      <c r="H111" s="2">
        <f t="shared" si="77"/>
        <v>0</v>
      </c>
      <c r="I111" s="2">
        <f t="shared" si="77"/>
        <v>0</v>
      </c>
      <c r="J111" s="2">
        <f t="shared" si="77"/>
        <v>0</v>
      </c>
      <c r="K111" s="2">
        <f t="shared" si="77"/>
        <v>0</v>
      </c>
      <c r="L111" s="2">
        <f t="shared" si="77"/>
        <v>0</v>
      </c>
      <c r="M111" s="2"/>
      <c r="N111" s="2"/>
      <c r="O111" s="87"/>
      <c r="P111" s="2">
        <f t="shared" ref="P111:AA111" si="83">P81+P101</f>
        <v>0</v>
      </c>
      <c r="Q111" s="2">
        <f t="shared" si="83"/>
        <v>0</v>
      </c>
      <c r="R111" s="2">
        <f t="shared" si="83"/>
        <v>0</v>
      </c>
      <c r="S111" s="2">
        <f t="shared" si="83"/>
        <v>0</v>
      </c>
      <c r="T111" s="2">
        <f t="shared" si="83"/>
        <v>0</v>
      </c>
      <c r="U111" s="2">
        <f t="shared" si="83"/>
        <v>0</v>
      </c>
      <c r="V111" s="2">
        <f t="shared" si="83"/>
        <v>0</v>
      </c>
      <c r="W111" s="2">
        <f t="shared" si="83"/>
        <v>0</v>
      </c>
      <c r="X111" s="2">
        <f t="shared" si="83"/>
        <v>0</v>
      </c>
      <c r="Y111" s="2">
        <f t="shared" si="83"/>
        <v>0</v>
      </c>
      <c r="Z111" s="2">
        <f t="shared" si="83"/>
        <v>0</v>
      </c>
      <c r="AA111" s="2">
        <f t="shared" si="83"/>
        <v>0</v>
      </c>
      <c r="AB111" s="87"/>
    </row>
    <row r="112" spans="1:28" ht="12.6" thickBot="1" x14ac:dyDescent="0.3">
      <c r="A112" s="5" t="s">
        <v>25</v>
      </c>
      <c r="B112" s="8"/>
      <c r="C112" s="2">
        <f t="shared" si="77"/>
        <v>0</v>
      </c>
      <c r="D112" s="2">
        <f t="shared" si="77"/>
        <v>0</v>
      </c>
      <c r="E112" s="2">
        <f t="shared" si="77"/>
        <v>0</v>
      </c>
      <c r="F112" s="2">
        <f t="shared" si="77"/>
        <v>0</v>
      </c>
      <c r="G112" s="2">
        <f t="shared" si="77"/>
        <v>0</v>
      </c>
      <c r="H112" s="2">
        <f t="shared" si="77"/>
        <v>0</v>
      </c>
      <c r="I112" s="2">
        <f t="shared" si="77"/>
        <v>0</v>
      </c>
      <c r="J112" s="2">
        <f t="shared" si="77"/>
        <v>0</v>
      </c>
      <c r="K112" s="2">
        <f t="shared" si="77"/>
        <v>0</v>
      </c>
      <c r="L112" s="2">
        <f t="shared" si="77"/>
        <v>0</v>
      </c>
      <c r="M112" s="2"/>
      <c r="N112" s="2"/>
      <c r="O112" s="89"/>
      <c r="P112" s="2">
        <f t="shared" ref="P112:AA112" si="84">P82+P102</f>
        <v>0</v>
      </c>
      <c r="Q112" s="2">
        <f t="shared" si="84"/>
        <v>0</v>
      </c>
      <c r="R112" s="2">
        <f t="shared" si="84"/>
        <v>0</v>
      </c>
      <c r="S112" s="2">
        <f t="shared" si="84"/>
        <v>0</v>
      </c>
      <c r="T112" s="2">
        <f t="shared" si="84"/>
        <v>0</v>
      </c>
      <c r="U112" s="2">
        <f t="shared" si="84"/>
        <v>0</v>
      </c>
      <c r="V112" s="2">
        <f t="shared" si="84"/>
        <v>0</v>
      </c>
      <c r="W112" s="2">
        <f t="shared" si="84"/>
        <v>0</v>
      </c>
      <c r="X112" s="2">
        <f t="shared" si="84"/>
        <v>0</v>
      </c>
      <c r="Y112" s="2">
        <f t="shared" si="84"/>
        <v>0</v>
      </c>
      <c r="Z112" s="2">
        <f t="shared" si="84"/>
        <v>0</v>
      </c>
      <c r="AA112" s="2">
        <f t="shared" si="84"/>
        <v>0</v>
      </c>
      <c r="AB112" s="89"/>
    </row>
    <row r="113" spans="1:4" x14ac:dyDescent="0.25">
      <c r="A113" s="5" t="s">
        <v>80</v>
      </c>
      <c r="B113" s="9"/>
    </row>
    <row r="114" spans="1:4" x14ac:dyDescent="0.25">
      <c r="D114" s="10"/>
    </row>
    <row r="115" spans="1:4" x14ac:dyDescent="0.25">
      <c r="D115" s="3"/>
    </row>
    <row r="116" spans="1:4" x14ac:dyDescent="0.25">
      <c r="D116" s="3"/>
    </row>
    <row r="118" spans="1:4" x14ac:dyDescent="0.25">
      <c r="A118" s="6"/>
      <c r="B118" s="6"/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96B3-DCC5-42A2-BA99-AB1379AD5B0E}">
  <dimension ref="A1:F5"/>
  <sheetViews>
    <sheetView workbookViewId="0">
      <selection activeCell="B4" sqref="B4"/>
    </sheetView>
  </sheetViews>
  <sheetFormatPr baseColWidth="10" defaultColWidth="8.88671875" defaultRowHeight="14.4" x14ac:dyDescent="0.3"/>
  <cols>
    <col min="1" max="2" width="12.6640625" customWidth="1"/>
    <col min="3" max="6" width="13.88671875" bestFit="1" customWidth="1"/>
  </cols>
  <sheetData>
    <row r="1" spans="1:6" x14ac:dyDescent="0.3">
      <c r="A1" s="97" t="s">
        <v>193</v>
      </c>
      <c r="B1" s="97"/>
      <c r="C1" s="97"/>
      <c r="D1" s="97"/>
      <c r="E1" s="97"/>
      <c r="F1" s="97"/>
    </row>
    <row r="2" spans="1:6" x14ac:dyDescent="0.3">
      <c r="A2" s="97" t="s">
        <v>148</v>
      </c>
      <c r="B2" s="97"/>
      <c r="C2" s="97" t="s">
        <v>36</v>
      </c>
      <c r="D2" s="97"/>
      <c r="E2" s="97" t="s">
        <v>99</v>
      </c>
      <c r="F2" s="97"/>
    </row>
    <row r="3" spans="1:6" x14ac:dyDescent="0.3">
      <c r="A3" s="92" t="s">
        <v>85</v>
      </c>
      <c r="B3" s="92" t="s">
        <v>87</v>
      </c>
      <c r="C3" s="92" t="s">
        <v>194</v>
      </c>
      <c r="D3" s="92" t="s">
        <v>87</v>
      </c>
      <c r="E3" s="92" t="s">
        <v>194</v>
      </c>
      <c r="F3" s="92" t="s">
        <v>195</v>
      </c>
    </row>
    <row r="4" spans="1:6" x14ac:dyDescent="0.3">
      <c r="A4" s="92">
        <v>45</v>
      </c>
      <c r="B4" s="92">
        <v>48</v>
      </c>
      <c r="C4" s="93">
        <v>1578000</v>
      </c>
      <c r="D4" s="93">
        <v>2000000</v>
      </c>
      <c r="E4" s="93">
        <v>2070000</v>
      </c>
      <c r="F4" s="93">
        <v>3000000</v>
      </c>
    </row>
    <row r="5" spans="1:6" x14ac:dyDescent="0.3">
      <c r="A5" s="98">
        <f>B4/A4</f>
        <v>1.0666666666666667</v>
      </c>
      <c r="B5" s="98"/>
      <c r="C5" s="98">
        <f t="shared" ref="C5" si="0">D4/C4</f>
        <v>1.267427122940431</v>
      </c>
      <c r="D5" s="98"/>
      <c r="E5" s="98">
        <f t="shared" ref="E5" si="1">F4/E4</f>
        <v>1.4492753623188406</v>
      </c>
      <c r="F5" s="98"/>
    </row>
  </sheetData>
  <mergeCells count="7">
    <mergeCell ref="A2:B2"/>
    <mergeCell ref="C2:D2"/>
    <mergeCell ref="E2:F2"/>
    <mergeCell ref="A1:F1"/>
    <mergeCell ref="A5:B5"/>
    <mergeCell ref="C5:D5"/>
    <mergeCell ref="E5:F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B30"/>
  <sheetViews>
    <sheetView workbookViewId="0">
      <selection activeCell="P3" sqref="P3"/>
    </sheetView>
  </sheetViews>
  <sheetFormatPr baseColWidth="10" defaultColWidth="9.109375" defaultRowHeight="14.4" x14ac:dyDescent="0.3"/>
  <cols>
    <col min="1" max="1" width="23.6640625" customWidth="1"/>
    <col min="2" max="2" width="11.6640625" customWidth="1"/>
    <col min="52" max="54" width="9.5546875" customWidth="1"/>
  </cols>
  <sheetData>
    <row r="1" spans="1:54" x14ac:dyDescent="0.3">
      <c r="B1" s="6" t="s">
        <v>46</v>
      </c>
      <c r="C1" s="7" t="s">
        <v>4</v>
      </c>
      <c r="D1" s="7" t="s">
        <v>5</v>
      </c>
      <c r="E1" s="7" t="s">
        <v>6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12</v>
      </c>
      <c r="L1" s="7" t="s">
        <v>13</v>
      </c>
      <c r="M1" s="7" t="s">
        <v>14</v>
      </c>
      <c r="N1" s="7" t="s">
        <v>15</v>
      </c>
      <c r="O1" s="7" t="s">
        <v>16</v>
      </c>
      <c r="P1" s="7" t="s">
        <v>104</v>
      </c>
      <c r="Q1" s="7" t="s">
        <v>105</v>
      </c>
      <c r="R1" s="7" t="s">
        <v>106</v>
      </c>
      <c r="S1" s="7" t="s">
        <v>107</v>
      </c>
      <c r="T1" s="7" t="s">
        <v>108</v>
      </c>
      <c r="U1" s="7" t="s">
        <v>109</v>
      </c>
      <c r="V1" s="7" t="s">
        <v>110</v>
      </c>
      <c r="W1" s="7" t="s">
        <v>111</v>
      </c>
      <c r="X1" s="7" t="s">
        <v>112</v>
      </c>
      <c r="Y1" s="7" t="s">
        <v>113</v>
      </c>
      <c r="Z1" s="7" t="s">
        <v>114</v>
      </c>
      <c r="AA1" s="7" t="s">
        <v>115</v>
      </c>
      <c r="AB1" s="7" t="s">
        <v>116</v>
      </c>
      <c r="AC1" s="7" t="s">
        <v>117</v>
      </c>
      <c r="AD1" s="7" t="s">
        <v>118</v>
      </c>
      <c r="AE1" s="7" t="s">
        <v>119</v>
      </c>
      <c r="AF1" s="7" t="s">
        <v>120</v>
      </c>
      <c r="AG1" s="7" t="s">
        <v>121</v>
      </c>
      <c r="AH1" s="7" t="s">
        <v>122</v>
      </c>
      <c r="AI1" s="7" t="s">
        <v>123</v>
      </c>
      <c r="AJ1" s="7" t="s">
        <v>124</v>
      </c>
      <c r="AK1" s="7" t="s">
        <v>125</v>
      </c>
      <c r="AL1" s="7" t="s">
        <v>126</v>
      </c>
      <c r="AM1" s="7" t="s">
        <v>127</v>
      </c>
      <c r="AN1" s="7" t="s">
        <v>128</v>
      </c>
      <c r="AO1" s="7" t="s">
        <v>129</v>
      </c>
      <c r="AP1" s="7" t="s">
        <v>130</v>
      </c>
      <c r="AQ1" s="7" t="s">
        <v>131</v>
      </c>
      <c r="AR1" s="7" t="s">
        <v>132</v>
      </c>
      <c r="AS1" s="7" t="s">
        <v>133</v>
      </c>
      <c r="AT1" s="7" t="s">
        <v>134</v>
      </c>
      <c r="AU1" s="7" t="s">
        <v>135</v>
      </c>
      <c r="AV1" s="7" t="s">
        <v>136</v>
      </c>
      <c r="AW1" s="7" t="s">
        <v>137</v>
      </c>
      <c r="AX1" s="7" t="s">
        <v>138</v>
      </c>
      <c r="AY1" s="7" t="s">
        <v>139</v>
      </c>
      <c r="AZ1" s="7" t="s">
        <v>140</v>
      </c>
      <c r="BA1" s="7" t="s">
        <v>141</v>
      </c>
      <c r="BB1" s="7" t="s">
        <v>142</v>
      </c>
    </row>
    <row r="2" spans="1:54" x14ac:dyDescent="0.3">
      <c r="A2" s="6" t="s">
        <v>42</v>
      </c>
      <c r="B2" s="5"/>
      <c r="C2" s="3">
        <f>SUM(C3:C10)</f>
        <v>40079.69</v>
      </c>
      <c r="D2" s="3">
        <f t="shared" ref="D2:N2" si="0">SUM(D3:D10)</f>
        <v>79398.509609999994</v>
      </c>
      <c r="E2" s="3">
        <f t="shared" si="0"/>
        <v>152324.97292409002</v>
      </c>
      <c r="F2" s="3">
        <f t="shared" si="0"/>
        <v>263946.79249233525</v>
      </c>
      <c r="G2" s="3">
        <f t="shared" si="0"/>
        <v>396352.45698565902</v>
      </c>
      <c r="H2" s="3">
        <f t="shared" si="0"/>
        <v>526244.86270100018</v>
      </c>
      <c r="I2" s="3">
        <f t="shared" si="0"/>
        <v>653671.8803041639</v>
      </c>
      <c r="J2" s="3">
        <f t="shared" si="0"/>
        <v>778680.46593978687</v>
      </c>
      <c r="K2" s="3">
        <f t="shared" si="0"/>
        <v>901316.67875113478</v>
      </c>
      <c r="L2" s="3">
        <f t="shared" si="0"/>
        <v>1021625.6980633606</v>
      </c>
      <c r="M2" s="3">
        <f t="shared" si="0"/>
        <v>1139651.8402367111</v>
      </c>
      <c r="N2" s="3">
        <f t="shared" si="0"/>
        <v>1255438.5751960333</v>
      </c>
      <c r="O2" s="3">
        <f>SUM(C2:N2)</f>
        <v>7208732.4232042748</v>
      </c>
      <c r="P2" s="3">
        <f t="shared" ref="P2:AY2" si="1">SUM(P3:P10)</f>
        <v>1369028.5426428178</v>
      </c>
      <c r="Q2" s="3">
        <f t="shared" si="1"/>
        <v>1480463.5679558879</v>
      </c>
      <c r="R2" s="3">
        <f t="shared" si="1"/>
        <v>1589784.6777867349</v>
      </c>
      <c r="S2" s="3">
        <f t="shared" si="1"/>
        <v>1697032.1153553745</v>
      </c>
      <c r="T2" s="3">
        <f t="shared" si="1"/>
        <v>1802245.3554524928</v>
      </c>
      <c r="U2" s="3">
        <f t="shared" si="1"/>
        <v>1905463.1191535343</v>
      </c>
      <c r="V2" s="3">
        <f t="shared" si="1"/>
        <v>2006723.3882502823</v>
      </c>
      <c r="W2" s="3">
        <f t="shared" si="1"/>
        <v>2106063.4194053602</v>
      </c>
      <c r="X2" s="3">
        <f t="shared" si="1"/>
        <v>2203519.7580350018</v>
      </c>
      <c r="Y2" s="3">
        <f t="shared" si="1"/>
        <v>2299128.2519253055</v>
      </c>
      <c r="Z2" s="3">
        <f t="shared" si="1"/>
        <v>2392924.0645871134</v>
      </c>
      <c r="AA2" s="3">
        <f t="shared" si="1"/>
        <v>2484941.6883545434</v>
      </c>
      <c r="AB2" s="3">
        <f t="shared" si="1"/>
        <v>2575214.9572321009</v>
      </c>
      <c r="AC2" s="3">
        <f t="shared" si="1"/>
        <v>2801193.13949522</v>
      </c>
      <c r="AD2" s="3">
        <f t="shared" si="1"/>
        <v>3022884.01156897</v>
      </c>
      <c r="AE2" s="3">
        <f t="shared" si="1"/>
        <v>3240369.2011464639</v>
      </c>
      <c r="AF2" s="3">
        <f t="shared" si="1"/>
        <v>3453728.7771070972</v>
      </c>
      <c r="AG2" s="3">
        <f t="shared" si="1"/>
        <v>3663041.2793681668</v>
      </c>
      <c r="AH2" s="3">
        <f t="shared" si="1"/>
        <v>3868383.7481632819</v>
      </c>
      <c r="AI2" s="3">
        <f t="shared" si="1"/>
        <v>4069831.7527586063</v>
      </c>
      <c r="AJ2" s="3">
        <f t="shared" si="1"/>
        <v>4267459.4196177404</v>
      </c>
      <c r="AK2" s="3">
        <f t="shared" si="1"/>
        <v>4461339.460025873</v>
      </c>
      <c r="AL2" s="3">
        <f t="shared" si="1"/>
        <v>4651543.1971836034</v>
      </c>
      <c r="AM2" s="3">
        <f t="shared" si="1"/>
        <v>4838140.5927806357</v>
      </c>
      <c r="AN2" s="3">
        <f t="shared" si="1"/>
        <v>5021200.2730593774</v>
      </c>
      <c r="AO2" s="3">
        <f t="shared" si="1"/>
        <v>5338205.6343782302</v>
      </c>
      <c r="AP2" s="3">
        <f t="shared" si="1"/>
        <v>5649197.9298042292</v>
      </c>
      <c r="AQ2" s="3">
        <f t="shared" si="1"/>
        <v>5954291.624701336</v>
      </c>
      <c r="AR2" s="3">
        <f t="shared" si="1"/>
        <v>6253598.9988792129</v>
      </c>
      <c r="AS2" s="3">
        <f t="shared" si="1"/>
        <v>6547230.1884406395</v>
      </c>
      <c r="AT2" s="3">
        <f t="shared" si="1"/>
        <v>6835293.2268255055</v>
      </c>
      <c r="AU2" s="3">
        <f t="shared" si="1"/>
        <v>7117894.0850668242</v>
      </c>
      <c r="AV2" s="3">
        <f t="shared" si="1"/>
        <v>7395136.7112739589</v>
      </c>
      <c r="AW2" s="3">
        <f t="shared" si="1"/>
        <v>7667123.0693579149</v>
      </c>
      <c r="AX2" s="3">
        <f t="shared" si="1"/>
        <v>7933953.1770132976</v>
      </c>
      <c r="AY2" s="3">
        <f t="shared" si="1"/>
        <v>8195725.1429712437</v>
      </c>
      <c r="AZ2" s="3">
        <f>SUM(P2:AA2)</f>
        <v>23337317.948904447</v>
      </c>
      <c r="BA2" s="3">
        <f>SUM(AB2:AM2)</f>
        <v>44913129.536447756</v>
      </c>
      <c r="BB2" s="3">
        <f>SUM(AN2:AY2)</f>
        <v>79908850.06177178</v>
      </c>
    </row>
    <row r="3" spans="1:54" x14ac:dyDescent="0.3">
      <c r="A3" s="5" t="s">
        <v>18</v>
      </c>
      <c r="B3" s="18">
        <v>6.0000000000000001E-3</v>
      </c>
      <c r="C3" s="1">
        <f>Desglose!C25*Surrend_Sr!$B3</f>
        <v>55.44</v>
      </c>
      <c r="D3" s="1">
        <f>(Desglose!D25+Surrend_Sr!C13)*Surrend_Sr!$B3</f>
        <v>110.54735999999998</v>
      </c>
      <c r="E3" s="1">
        <f>(Desglose!E25+Surrend_Sr!D13)*Surrend_Sr!$B3</f>
        <v>212.84407584000002</v>
      </c>
      <c r="F3" s="1">
        <f>(Desglose!F25+Surrend_Sr!E13)*Surrend_Sr!$B3</f>
        <v>369.96701138496002</v>
      </c>
      <c r="G3" s="1">
        <f>(Desglose!G25+Surrend_Sr!F13)*Surrend_Sr!$B3</f>
        <v>557.82720931665028</v>
      </c>
      <c r="H3" s="1">
        <f>(Desglose!H25+Surrend_Sr!G13)*Surrend_Sr!$B3</f>
        <v>744.56024606075039</v>
      </c>
      <c r="I3" s="1">
        <f>(Desglose!I25+Surrend_Sr!H13)*Surrend_Sr!$B3</f>
        <v>930.172884584386</v>
      </c>
      <c r="J3" s="1">
        <f>(Desglose!J25+Surrend_Sr!I13)*Surrend_Sr!$B3</f>
        <v>1114.6718472768798</v>
      </c>
      <c r="K3" s="1">
        <f>(Desglose!K25+Surrend_Sr!J13)*Surrend_Sr!$B3</f>
        <v>1298.0638161932186</v>
      </c>
      <c r="L3" s="1">
        <f>(Desglose!L25+Surrend_Sr!K13)*Surrend_Sr!$B3</f>
        <v>1480.3554332960591</v>
      </c>
      <c r="M3" s="1">
        <f>(Desglose!M25+Surrend_Sr!L13)*Surrend_Sr!$B3</f>
        <v>1661.5533006962828</v>
      </c>
      <c r="N3" s="1">
        <f>(Desglose!N25+Surrend_Sr!M13)*Surrend_Sr!$B3</f>
        <v>1841.663980892105</v>
      </c>
      <c r="O3" s="1">
        <f t="shared" ref="O3:O10" si="2">SUM(C3:N3)</f>
        <v>10377.667165541292</v>
      </c>
      <c r="P3" s="1">
        <f>(Desglose!P25+Surrend_Sr!O13)*Surrend_Sr!$B3</f>
        <v>2020.6939970067524</v>
      </c>
      <c r="Q3" s="1">
        <f>(Desglose!Q25+Surrend_Sr!P13)*Surrend_Sr!$B3</f>
        <v>2198.6498330247118</v>
      </c>
      <c r="R3" s="1">
        <f>(Desglose!R25+Surrend_Sr!Q13)*Surrend_Sr!$B3</f>
        <v>2375.5379340265636</v>
      </c>
      <c r="S3" s="1">
        <f>(Desglose!S25+Surrend_Sr!R13)*Surrend_Sr!$B3</f>
        <v>2551.3647064224042</v>
      </c>
      <c r="T3" s="1">
        <f>(Desglose!T25+Surrend_Sr!S13)*Surrend_Sr!$B3</f>
        <v>2726.1365181838701</v>
      </c>
      <c r="U3" s="1">
        <f>(Desglose!U25+Surrend_Sr!T13)*Surrend_Sr!$B3</f>
        <v>2899.8596990747669</v>
      </c>
      <c r="V3" s="1">
        <f>(Desglose!V25+Surrend_Sr!U13)*Surrend_Sr!$B3</f>
        <v>3072.5405408803185</v>
      </c>
      <c r="W3" s="1">
        <f>(Desglose!W25+Surrend_Sr!V13)*Surrend_Sr!$B3</f>
        <v>3244.1852976350365</v>
      </c>
      <c r="X3" s="1">
        <f>(Desglose!X25+Surrend_Sr!W13)*Surrend_Sr!$B3</f>
        <v>3414.8001858492262</v>
      </c>
      <c r="Y3" s="1">
        <f>(Desglose!Y25+Surrend_Sr!X13)*Surrend_Sr!$B3</f>
        <v>3584.3913847341314</v>
      </c>
      <c r="Z3" s="1">
        <f>(Desglose!Z25+Surrend_Sr!Y13)*Surrend_Sr!$B3</f>
        <v>3752.9650364257268</v>
      </c>
      <c r="AA3" s="1">
        <f>(Desglose!AA25+Surrend_Sr!Z13)*Surrend_Sr!$B3</f>
        <v>3920.5272462071725</v>
      </c>
      <c r="AB3" s="1">
        <f>(Desglose!AB25+Surrend_Sr!AA13)*Surrend_Sr!$B3</f>
        <v>4087.0840827299298</v>
      </c>
      <c r="AC3" s="1">
        <f>(Desglose!AC25+Surrend_Sr!AB13)*Surrend_Sr!$B3</f>
        <v>4442.7215782335506</v>
      </c>
      <c r="AD3" s="1">
        <f>(Desglose!AD25+Surrend_Sr!AC13)*Surrend_Sr!$B3</f>
        <v>4796.225248764149</v>
      </c>
      <c r="AE3" s="1">
        <f>(Desglose!AE25+Surrend_Sr!AD13)*Surrend_Sr!$B3</f>
        <v>5147.6078972715641</v>
      </c>
      <c r="AF3" s="1">
        <f>(Desglose!AF25+Surrend_Sr!AE13)*Surrend_Sr!$B3</f>
        <v>5496.8822498879354</v>
      </c>
      <c r="AG3" s="1">
        <f>(Desglose!AG25+Surrend_Sr!AF13)*Surrend_Sr!$B3</f>
        <v>5844.0609563886073</v>
      </c>
      <c r="AH3" s="1">
        <f>(Desglose!AH25+Surrend_Sr!AG13)*Surrend_Sr!$B3</f>
        <v>6189.1565906502765</v>
      </c>
      <c r="AI3" s="1">
        <f>(Desglose!AI25+Surrend_Sr!AH13)*Surrend_Sr!$B3</f>
        <v>6532.1816511063735</v>
      </c>
      <c r="AJ3" s="1">
        <f>(Desglose!AJ25+Surrend_Sr!AI13)*Surrend_Sr!$B3</f>
        <v>6873.1485611997359</v>
      </c>
      <c r="AK3" s="1">
        <f>(Desglose!AK25+Surrend_Sr!AJ13)*Surrend_Sr!$B3</f>
        <v>7212.0696698325373</v>
      </c>
      <c r="AL3" s="1">
        <f>(Desglose!AL25+Surrend_Sr!AK13)*Surrend_Sr!$B3</f>
        <v>7548.9572518135428</v>
      </c>
      <c r="AM3" s="1">
        <f>(Desglose!AM25+Surrend_Sr!AL13)*Surrend_Sr!$B3</f>
        <v>7883.823508302662</v>
      </c>
      <c r="AN3" s="1">
        <f>(Desglose!AN25+Surrend_Sr!AM13)*Surrend_Sr!$B3</f>
        <v>8216.6805672528462</v>
      </c>
      <c r="AO3" s="1">
        <f>(Desglose!AO25+Surrend_Sr!AN13)*Surrend_Sr!$B3</f>
        <v>8737.6204838493286</v>
      </c>
      <c r="AP3" s="1">
        <f>(Desglose!AP25+Surrend_Sr!AO13)*Surrend_Sr!$B3</f>
        <v>9255.4347609462311</v>
      </c>
      <c r="AQ3" s="1">
        <f>(Desglose!AQ25+Surrend_Sr!AP13)*Surrend_Sr!$B3</f>
        <v>9770.1421523805529</v>
      </c>
      <c r="AR3" s="1">
        <f>(Desglose!AR25+Surrend_Sr!AQ13)*Surrend_Sr!$B3</f>
        <v>10281.76129946627</v>
      </c>
      <c r="AS3" s="1">
        <f>(Desglose!AS25+Surrend_Sr!AR13)*Surrend_Sr!$B3</f>
        <v>10790.310731669473</v>
      </c>
      <c r="AT3" s="1">
        <f>(Desglose!AT25+Surrend_Sr!AS13)*Surrend_Sr!$B3</f>
        <v>11295.808867279457</v>
      </c>
      <c r="AU3" s="1">
        <f>(Desglose!AU25+Surrend_Sr!AT13)*Surrend_Sr!$B3</f>
        <v>11798.27401407578</v>
      </c>
      <c r="AV3" s="1">
        <f>(Desglose!AV25+Surrend_Sr!AU13)*Surrend_Sr!$B3</f>
        <v>12297.724369991325</v>
      </c>
      <c r="AW3" s="1">
        <f>(Desglose!AW25+Surrend_Sr!AV13)*Surrend_Sr!$B3</f>
        <v>12794.178023771377</v>
      </c>
      <c r="AX3" s="1">
        <f>(Desglose!AX25+Surrend_Sr!AW13)*Surrend_Sr!$B3</f>
        <v>13287.652955628748</v>
      </c>
      <c r="AY3" s="1">
        <f>(Desglose!AY25+Surrend_Sr!AX13)*Surrend_Sr!$B3</f>
        <v>13778.167037894975</v>
      </c>
      <c r="AZ3" s="1">
        <f t="shared" ref="AZ3:AZ10" si="3">SUM(P3:AA3)</f>
        <v>35761.652379470681</v>
      </c>
      <c r="BA3" s="1">
        <f t="shared" ref="BA3:BA10" si="4">SUM(AB3:AM3)</f>
        <v>72053.919246180871</v>
      </c>
      <c r="BB3" s="1">
        <f t="shared" ref="BB3:BB10" si="5">SUM(AN3:AY3)</f>
        <v>132303.75526420635</v>
      </c>
    </row>
    <row r="4" spans="1:54" x14ac:dyDescent="0.3">
      <c r="A4" s="5" t="s">
        <v>19</v>
      </c>
      <c r="B4" s="18">
        <v>1.4999999999999999E-2</v>
      </c>
      <c r="C4" s="1">
        <f>Desglose!C26*Surrend_Sr!$B4</f>
        <v>26.250000000000004</v>
      </c>
      <c r="D4" s="1">
        <f>(Desglose!D26+Surrend_Sr!C14)*Surrend_Sr!$B4</f>
        <v>52.106250000000003</v>
      </c>
      <c r="E4" s="1">
        <f>(Desglose!E26+Surrend_Sr!D14)*Surrend_Sr!$B4</f>
        <v>100.07465625000002</v>
      </c>
      <c r="F4" s="1">
        <f>(Desglose!F26+Surrend_Sr!E14)*Surrend_Sr!$B4</f>
        <v>173.57353640624999</v>
      </c>
      <c r="G4" s="1">
        <f>(Desglose!G26+Surrend_Sr!F14)*Surrend_Sr!$B4</f>
        <v>260.96993336015623</v>
      </c>
      <c r="H4" s="1">
        <f>(Desglose!H26+Surrend_Sr!G14)*Surrend_Sr!$B4</f>
        <v>347.05538435975393</v>
      </c>
      <c r="I4" s="1">
        <f>(Desglose!I26+Surrend_Sr!H14)*Surrend_Sr!$B4</f>
        <v>431.84955359435759</v>
      </c>
      <c r="J4" s="1">
        <f>(Desglose!J26+Surrend_Sr!I14)*Surrend_Sr!$B4</f>
        <v>515.37181029044223</v>
      </c>
      <c r="K4" s="1">
        <f>(Desglose!K26+Surrend_Sr!J14)*Surrend_Sr!$B4</f>
        <v>597.64123313608559</v>
      </c>
      <c r="L4" s="1">
        <f>(Desglose!L26+Surrend_Sr!K14)*Surrend_Sr!$B4</f>
        <v>678.67661463904426</v>
      </c>
      <c r="M4" s="1">
        <f>(Desglose!M26+Surrend_Sr!L14)*Surrend_Sr!$B4</f>
        <v>758.49646541945867</v>
      </c>
      <c r="N4" s="1">
        <f>(Desglose!N26+Surrend_Sr!M14)*Surrend_Sr!$B4</f>
        <v>837.11901843816679</v>
      </c>
      <c r="O4" s="1">
        <f t="shared" si="2"/>
        <v>4779.1844558937155</v>
      </c>
      <c r="P4" s="1">
        <f>(Desglose!P26+Surrend_Sr!O14)*Surrend_Sr!$B4</f>
        <v>914.56223316159424</v>
      </c>
      <c r="Q4" s="1">
        <f>(Desglose!Q26+Surrend_Sr!P14)*Surrend_Sr!$B4</f>
        <v>990.84379966417043</v>
      </c>
      <c r="R4" s="1">
        <f>(Desglose!R26+Surrend_Sr!Q14)*Surrend_Sr!$B4</f>
        <v>1065.9811426692079</v>
      </c>
      <c r="S4" s="1">
        <f>(Desglose!S26+Surrend_Sr!R14)*Surrend_Sr!$B4</f>
        <v>1139.9914255291696</v>
      </c>
      <c r="T4" s="1">
        <f>(Desglose!T26+Surrend_Sr!S14)*Surrend_Sr!$B4</f>
        <v>1212.8915541462322</v>
      </c>
      <c r="U4" s="1">
        <f>(Desglose!U26+Surrend_Sr!T14)*Surrend_Sr!$B4</f>
        <v>1284.6981808340388</v>
      </c>
      <c r="V4" s="1">
        <f>(Desglose!V26+Surrend_Sr!U14)*Surrend_Sr!$B4</f>
        <v>1355.4277081215282</v>
      </c>
      <c r="W4" s="1">
        <f>(Desglose!W26+Surrend_Sr!V14)*Surrend_Sr!$B4</f>
        <v>1425.0962924997052</v>
      </c>
      <c r="X4" s="1">
        <f>(Desglose!X26+Surrend_Sr!W14)*Surrend_Sr!$B4</f>
        <v>1493.7198481122098</v>
      </c>
      <c r="Y4" s="1">
        <f>(Desglose!Y26+Surrend_Sr!X14)*Surrend_Sr!$B4</f>
        <v>1561.3140503905267</v>
      </c>
      <c r="Z4" s="1">
        <f>(Desglose!Z26+Surrend_Sr!Y14)*Surrend_Sr!$B4</f>
        <v>1627.8943396346688</v>
      </c>
      <c r="AA4" s="1">
        <f>(Desglose!AA26+Surrend_Sr!Z14)*Surrend_Sr!$B4</f>
        <v>1693.4759245401488</v>
      </c>
      <c r="AB4" s="1">
        <f>(Desglose!AB26+Surrend_Sr!AA14)*Surrend_Sr!$B4</f>
        <v>1758.0737856720464</v>
      </c>
      <c r="AC4" s="1">
        <f>(Desglose!AC26+Surrend_Sr!AB14)*Surrend_Sr!$B4</f>
        <v>1911.7026788869657</v>
      </c>
      <c r="AD4" s="1">
        <f>(Desglose!AD26+Surrend_Sr!AC14)*Surrend_Sr!$B4</f>
        <v>2063.027138703661</v>
      </c>
      <c r="AE4" s="1">
        <f>(Desglose!AE26+Surrend_Sr!AD14)*Surrend_Sr!$B4</f>
        <v>2212.0817316231064</v>
      </c>
      <c r="AF4" s="1">
        <f>(Desglose!AF26+Surrend_Sr!AE14)*Surrend_Sr!$B4</f>
        <v>2358.9005056487599</v>
      </c>
      <c r="AG4" s="1">
        <f>(Desglose!AG26+Surrend_Sr!AF14)*Surrend_Sr!$B4</f>
        <v>2503.5169980640285</v>
      </c>
      <c r="AH4" s="1">
        <f>(Desglose!AH26+Surrend_Sr!AG14)*Surrend_Sr!$B4</f>
        <v>2645.964243093068</v>
      </c>
      <c r="AI4" s="1">
        <f>(Desglose!AI26+Surrend_Sr!AH14)*Surrend_Sr!$B4</f>
        <v>2786.2747794466723</v>
      </c>
      <c r="AJ4" s="1">
        <f>(Desglose!AJ26+Surrend_Sr!AI14)*Surrend_Sr!$B4</f>
        <v>2924.4806577549716</v>
      </c>
      <c r="AK4" s="1">
        <f>(Desglose!AK26+Surrend_Sr!AJ14)*Surrend_Sr!$B4</f>
        <v>3060.6134478886474</v>
      </c>
      <c r="AL4" s="1">
        <f>(Desglose!AL26+Surrend_Sr!AK14)*Surrend_Sr!$B4</f>
        <v>3194.7042461703177</v>
      </c>
      <c r="AM4" s="1">
        <f>(Desglose!AM26+Surrend_Sr!AL14)*Surrend_Sr!$B4</f>
        <v>3326.7836824777628</v>
      </c>
      <c r="AN4" s="1">
        <f>(Desglose!AN26+Surrend_Sr!AM14)*Surrend_Sr!$B4</f>
        <v>3456.8819272405963</v>
      </c>
      <c r="AO4" s="1">
        <f>(Desglose!AO26+Surrend_Sr!AN14)*Surrend_Sr!$B4</f>
        <v>3675.028698331987</v>
      </c>
      <c r="AP4" s="1">
        <f>(Desglose!AP26+Surrend_Sr!AO14)*Surrend_Sr!$B4</f>
        <v>3889.903267857007</v>
      </c>
      <c r="AQ4" s="1">
        <f>(Desglose!AQ26+Surrend_Sr!AP14)*Surrend_Sr!$B4</f>
        <v>4101.554718839152</v>
      </c>
      <c r="AR4" s="1">
        <f>(Desglose!AR26+Surrend_Sr!AQ14)*Surrend_Sr!$B4</f>
        <v>4310.0313980565643</v>
      </c>
      <c r="AS4" s="1">
        <f>(Desglose!AS26+Surrend_Sr!AR14)*Surrend_Sr!$B4</f>
        <v>4515.3809270857164</v>
      </c>
      <c r="AT4" s="1">
        <f>(Desglose!AT26+Surrend_Sr!AS14)*Surrend_Sr!$B4</f>
        <v>4717.6502131794305</v>
      </c>
      <c r="AU4" s="1">
        <f>(Desglose!AU26+Surrend_Sr!AT14)*Surrend_Sr!$B4</f>
        <v>4916.8854599817396</v>
      </c>
      <c r="AV4" s="1">
        <f>(Desglose!AV26+Surrend_Sr!AU14)*Surrend_Sr!$B4</f>
        <v>5113.1321780820135</v>
      </c>
      <c r="AW4" s="1">
        <f>(Desglose!AW26+Surrend_Sr!AV14)*Surrend_Sr!$B4</f>
        <v>5306.4351954107833</v>
      </c>
      <c r="AX4" s="1">
        <f>(Desglose!AX26+Surrend_Sr!AW14)*Surrend_Sr!$B4</f>
        <v>5496.8386674796211</v>
      </c>
      <c r="AY4" s="1">
        <f>(Desglose!AY26+Surrend_Sr!AX14)*Surrend_Sr!$B4</f>
        <v>5684.3860874674265</v>
      </c>
      <c r="AZ4" s="1">
        <f t="shared" si="3"/>
        <v>15765.896499303202</v>
      </c>
      <c r="BA4" s="1">
        <f t="shared" si="4"/>
        <v>30746.123895430006</v>
      </c>
      <c r="BB4" s="1">
        <f t="shared" si="5"/>
        <v>55184.108739012037</v>
      </c>
    </row>
    <row r="5" spans="1:54" x14ac:dyDescent="0.3">
      <c r="A5" s="5" t="s">
        <v>20</v>
      </c>
      <c r="B5" s="18">
        <v>1.7999999999999999E-2</v>
      </c>
      <c r="C5" s="1">
        <f>Desglose!C27*Surrend_Sr!$B5</f>
        <v>377.99999999999994</v>
      </c>
      <c r="D5" s="1">
        <f>(Desglose!D27+Surrend_Sr!C15)*Surrend_Sr!$B5</f>
        <v>749.19599999999991</v>
      </c>
      <c r="E5" s="1">
        <f>(Desglose!E27+Surrend_Sr!D15)*Surrend_Sr!$B5</f>
        <v>1437.710472</v>
      </c>
      <c r="F5" s="1">
        <f>(Desglose!F27+Surrend_Sr!E15)*Surrend_Sr!$B5</f>
        <v>2491.8316835039996</v>
      </c>
      <c r="G5" s="1">
        <f>(Desglose!G27+Surrend_Sr!F15)*Surrend_Sr!$B5</f>
        <v>3742.9787132009278</v>
      </c>
      <c r="H5" s="1">
        <f>(Desglose!H27+Surrend_Sr!G15)*Surrend_Sr!$B5</f>
        <v>4971.6050963633115</v>
      </c>
      <c r="I5" s="1">
        <f>(Desglose!I27+Surrend_Sr!H15)*Surrend_Sr!$B5</f>
        <v>6178.1162046287727</v>
      </c>
      <c r="J5" s="1">
        <f>(Desglose!J27+Surrend_Sr!I15)*Surrend_Sr!$B5</f>
        <v>7362.9101129454548</v>
      </c>
      <c r="K5" s="1">
        <f>(Desglose!K27+Surrend_Sr!J15)*Surrend_Sr!$B5</f>
        <v>8526.3777309124362</v>
      </c>
      <c r="L5" s="1">
        <f>(Desglose!L27+Surrend_Sr!K15)*Surrend_Sr!$B5</f>
        <v>9668.9029317560125</v>
      </c>
      <c r="M5" s="1">
        <f>(Desglose!M27+Surrend_Sr!L15)*Surrend_Sr!$B5</f>
        <v>10790.862678984404</v>
      </c>
      <c r="N5" s="1">
        <f>(Desglose!N27+Surrend_Sr!M15)*Surrend_Sr!$B5</f>
        <v>11892.627150762684</v>
      </c>
      <c r="O5" s="1">
        <f t="shared" si="2"/>
        <v>68191.118775057999</v>
      </c>
      <c r="P5" s="1">
        <f>(Desglose!P27+Surrend_Sr!O15)*Surrend_Sr!$B5</f>
        <v>12974.559862048956</v>
      </c>
      <c r="Q5" s="1">
        <f>(Desglose!Q27+Surrend_Sr!P15)*Surrend_Sr!$B5</f>
        <v>14037.017784532074</v>
      </c>
      <c r="R5" s="1">
        <f>(Desglose!R27+Surrend_Sr!Q15)*Surrend_Sr!$B5</f>
        <v>15080.351464410498</v>
      </c>
      <c r="S5" s="1">
        <f>(Desglose!S27+Surrend_Sr!R15)*Surrend_Sr!$B5</f>
        <v>16104.905138051108</v>
      </c>
      <c r="T5" s="1">
        <f>(Desglose!T27+Surrend_Sr!S15)*Surrend_Sr!$B5</f>
        <v>17111.016845566188</v>
      </c>
      <c r="U5" s="1">
        <f>(Desglose!U27+Surrend_Sr!T15)*Surrend_Sr!$B5</f>
        <v>18099.018542345995</v>
      </c>
      <c r="V5" s="1">
        <f>(Desglose!V27+Surrend_Sr!U15)*Surrend_Sr!$B5</f>
        <v>19069.236208583767</v>
      </c>
      <c r="W5" s="1">
        <f>(Desglose!W27+Surrend_Sr!V15)*Surrend_Sr!$B5</f>
        <v>20021.98995682926</v>
      </c>
      <c r="X5" s="1">
        <f>(Desglose!X27+Surrend_Sr!W15)*Surrend_Sr!$B5</f>
        <v>20957.594137606335</v>
      </c>
      <c r="Y5" s="1">
        <f>(Desglose!Y27+Surrend_Sr!X15)*Surrend_Sr!$B5</f>
        <v>21876.357443129418</v>
      </c>
      <c r="Z5" s="1">
        <f>(Desglose!Z27+Surrend_Sr!Y15)*Surrend_Sr!$B5</f>
        <v>22778.583009153088</v>
      </c>
      <c r="AA5" s="1">
        <f>(Desglose!AA27+Surrend_Sr!Z15)*Surrend_Sr!$B5</f>
        <v>23664.568514988332</v>
      </c>
      <c r="AB5" s="1">
        <f>(Desglose!AB27+Surrend_Sr!AA15)*Surrend_Sr!$B5</f>
        <v>24534.606281718545</v>
      </c>
      <c r="AC5" s="1">
        <f>(Desglose!AC27+Surrend_Sr!AB15)*Surrend_Sr!$B5</f>
        <v>26684.983368647612</v>
      </c>
      <c r="AD5" s="1">
        <f>(Desglose!AD27+Surrend_Sr!AC15)*Surrend_Sr!$B5</f>
        <v>28796.653668011957</v>
      </c>
      <c r="AE5" s="1">
        <f>(Desglose!AE27+Surrend_Sr!AD15)*Surrend_Sr!$B5</f>
        <v>30870.313901987738</v>
      </c>
      <c r="AF5" s="1">
        <f>(Desglose!AF27+Surrend_Sr!AE15)*Surrend_Sr!$B5</f>
        <v>32906.648251751962</v>
      </c>
      <c r="AG5" s="1">
        <f>(Desglose!AG27+Surrend_Sr!AF15)*Surrend_Sr!$B5</f>
        <v>34906.328583220427</v>
      </c>
      <c r="AH5" s="1">
        <f>(Desglose!AH27+Surrend_Sr!AG15)*Surrend_Sr!$B5</f>
        <v>36870.014668722455</v>
      </c>
      <c r="AI5" s="1">
        <f>(Desglose!AI27+Surrend_Sr!AH15)*Surrend_Sr!$B5</f>
        <v>38798.354404685459</v>
      </c>
      <c r="AJ5" s="1">
        <f>(Desglose!AJ27+Surrend_Sr!AI15)*Surrend_Sr!$B5</f>
        <v>40691.984025401114</v>
      </c>
      <c r="AK5" s="1">
        <f>(Desglose!AK27+Surrend_Sr!AJ15)*Surrend_Sr!$B5</f>
        <v>42551.528312943898</v>
      </c>
      <c r="AL5" s="1">
        <f>(Desglose!AL27+Surrend_Sr!AK15)*Surrend_Sr!$B5</f>
        <v>44377.600803310903</v>
      </c>
      <c r="AM5" s="1">
        <f>(Desglose!AM27+Surrend_Sr!AL15)*Surrend_Sr!$B5</f>
        <v>46170.803988851309</v>
      </c>
      <c r="AN5" s="1">
        <f>(Desglose!AN27+Surrend_Sr!AM15)*Surrend_Sr!$B5</f>
        <v>47931.729517051986</v>
      </c>
      <c r="AO5" s="1">
        <f>(Desglose!AO27+Surrend_Sr!AN15)*Surrend_Sr!$B5</f>
        <v>50956.958385745049</v>
      </c>
      <c r="AP5" s="1">
        <f>(Desglose!AP27+Surrend_Sr!AO15)*Surrend_Sr!$B5</f>
        <v>53927.733134801638</v>
      </c>
      <c r="AQ5" s="1">
        <f>(Desglose!AQ27+Surrend_Sr!AP15)*Surrend_Sr!$B5</f>
        <v>56845.033938375214</v>
      </c>
      <c r="AR5" s="1">
        <f>(Desglose!AR27+Surrend_Sr!AQ15)*Surrend_Sr!$B5</f>
        <v>59709.823327484461</v>
      </c>
      <c r="AS5" s="1">
        <f>(Desglose!AS27+Surrend_Sr!AR15)*Surrend_Sr!$B5</f>
        <v>62523.046507589737</v>
      </c>
      <c r="AT5" s="1">
        <f>(Desglose!AT27+Surrend_Sr!AS15)*Surrend_Sr!$B5</f>
        <v>65285.631670453127</v>
      </c>
      <c r="AU5" s="1">
        <f>(Desglose!AU27+Surrend_Sr!AT15)*Surrend_Sr!$B5</f>
        <v>67998.490300384961</v>
      </c>
      <c r="AV5" s="1">
        <f>(Desglose!AV27+Surrend_Sr!AU15)*Surrend_Sr!$B5</f>
        <v>70662.517474978042</v>
      </c>
      <c r="AW5" s="1">
        <f>(Desglose!AW27+Surrend_Sr!AV15)*Surrend_Sr!$B5</f>
        <v>73278.592160428438</v>
      </c>
      <c r="AX5" s="1">
        <f>(Desglose!AX27+Surrend_Sr!AW15)*Surrend_Sr!$B5</f>
        <v>75847.577501540727</v>
      </c>
      <c r="AY5" s="1">
        <f>(Desglose!AY27+Surrend_Sr!AX15)*Surrend_Sr!$B5</f>
        <v>78370.321106512987</v>
      </c>
      <c r="AZ5" s="1">
        <f t="shared" si="3"/>
        <v>221775.19890724498</v>
      </c>
      <c r="BA5" s="1">
        <f t="shared" si="4"/>
        <v>428159.82025925338</v>
      </c>
      <c r="BB5" s="1">
        <f t="shared" si="5"/>
        <v>763337.45502534637</v>
      </c>
    </row>
    <row r="6" spans="1:54" x14ac:dyDescent="0.3">
      <c r="A6" s="5" t="s">
        <v>21</v>
      </c>
      <c r="B6" s="18">
        <v>0.02</v>
      </c>
      <c r="C6" s="1">
        <f>Desglose!C28*Surrend_Sr!$B6</f>
        <v>2450.0000000000005</v>
      </c>
      <c r="D6" s="1">
        <f>(Desglose!D28+Surrend_Sr!C16)*Surrend_Sr!$B6</f>
        <v>4851.0000000000009</v>
      </c>
      <c r="E6" s="1">
        <f>(Desglose!E28+Surrend_Sr!D16)*Surrend_Sr!$B6</f>
        <v>9303.9800000000014</v>
      </c>
      <c r="F6" s="1">
        <f>(Desglose!F28+Surrend_Sr!E16)*Surrend_Sr!$B6</f>
        <v>16117.900400000002</v>
      </c>
      <c r="G6" s="1">
        <f>(Desglose!G28+Surrend_Sr!F16)*Surrend_Sr!$B6</f>
        <v>24195.542392000003</v>
      </c>
      <c r="H6" s="1">
        <f>(Desglose!H28+Surrend_Sr!G16)*Surrend_Sr!$B6</f>
        <v>32111.631544160002</v>
      </c>
      <c r="I6" s="1">
        <f>(Desglose!I28+Surrend_Sr!H16)*Surrend_Sr!$B6</f>
        <v>39869.398913276804</v>
      </c>
      <c r="J6" s="1">
        <f>(Desglose!J28+Surrend_Sr!I16)*Surrend_Sr!$B6</f>
        <v>47472.010935011262</v>
      </c>
      <c r="K6" s="1">
        <f>(Desglose!K28+Surrend_Sr!J16)*Surrend_Sr!$B6</f>
        <v>54922.570716311042</v>
      </c>
      <c r="L6" s="1">
        <f>(Desglose!L28+Surrend_Sr!K16)*Surrend_Sr!$B6</f>
        <v>62224.119301984814</v>
      </c>
      <c r="M6" s="1">
        <f>(Desglose!M28+Surrend_Sr!L16)*Surrend_Sr!$B6</f>
        <v>69379.636915945113</v>
      </c>
      <c r="N6" s="1">
        <f>(Desglose!N28+Surrend_Sr!M16)*Surrend_Sr!$B6</f>
        <v>76392.044177626216</v>
      </c>
      <c r="O6" s="1">
        <f t="shared" si="2"/>
        <v>439289.8352963152</v>
      </c>
      <c r="P6" s="1">
        <f>(Desglose!P28+Surrend_Sr!O16)*Surrend_Sr!$B6</f>
        <v>83264.203294073683</v>
      </c>
      <c r="Q6" s="1">
        <f>(Desglose!Q28+Surrend_Sr!P16)*Surrend_Sr!$B6</f>
        <v>89998.919228192215</v>
      </c>
      <c r="R6" s="1">
        <f>(Desglose!R28+Surrend_Sr!Q16)*Surrend_Sr!$B6</f>
        <v>96598.94084362837</v>
      </c>
      <c r="S6" s="1">
        <f>(Desglose!S28+Surrend_Sr!R16)*Surrend_Sr!$B6</f>
        <v>103066.96202675579</v>
      </c>
      <c r="T6" s="1">
        <f>(Desglose!T28+Surrend_Sr!S16)*Surrend_Sr!$B6</f>
        <v>109405.62278622069</v>
      </c>
      <c r="U6" s="1">
        <f>(Desglose!U28+Surrend_Sr!T16)*Surrend_Sr!$B6</f>
        <v>115617.51033049627</v>
      </c>
      <c r="V6" s="1">
        <f>(Desglose!V28+Surrend_Sr!U16)*Surrend_Sr!$B6</f>
        <v>121705.16012388634</v>
      </c>
      <c r="W6" s="1">
        <f>(Desglose!W28+Surrend_Sr!V16)*Surrend_Sr!$B6</f>
        <v>127671.05692140861</v>
      </c>
      <c r="X6" s="1">
        <f>(Desglose!X28+Surrend_Sr!W16)*Surrend_Sr!$B6</f>
        <v>133517.63578298045</v>
      </c>
      <c r="Y6" s="1">
        <f>(Desglose!Y28+Surrend_Sr!X16)*Surrend_Sr!$B6</f>
        <v>139247.28306732082</v>
      </c>
      <c r="Z6" s="1">
        <f>(Desglose!Z28+Surrend_Sr!Y16)*Surrend_Sr!$B6</f>
        <v>144862.33740597442</v>
      </c>
      <c r="AA6" s="1">
        <f>(Desglose!AA28+Surrend_Sr!Z16)*Surrend_Sr!$B6</f>
        <v>150365.09065785495</v>
      </c>
      <c r="AB6" s="1">
        <f>(Desglose!AB28+Surrend_Sr!AA16)*Surrend_Sr!$B6</f>
        <v>155757.78884469785</v>
      </c>
      <c r="AC6" s="1">
        <f>(Desglose!AC28+Surrend_Sr!AB16)*Surrend_Sr!$B6</f>
        <v>169442.63306780386</v>
      </c>
      <c r="AD6" s="1">
        <f>(Desglose!AD28+Surrend_Sr!AC16)*Surrend_Sr!$B6</f>
        <v>182853.7804064478</v>
      </c>
      <c r="AE6" s="1">
        <f>(Desglose!AE28+Surrend_Sr!AD16)*Surrend_Sr!$B6</f>
        <v>195996.70479831885</v>
      </c>
      <c r="AF6" s="1">
        <f>(Desglose!AF28+Surrend_Sr!AE16)*Surrend_Sr!$B6</f>
        <v>208876.77070235249</v>
      </c>
      <c r="AG6" s="1">
        <f>(Desglose!AG28+Surrend_Sr!AF16)*Surrend_Sr!$B6</f>
        <v>221499.23528830544</v>
      </c>
      <c r="AH6" s="1">
        <f>(Desglose!AH28+Surrend_Sr!AG16)*Surrend_Sr!$B6</f>
        <v>233869.25058253933</v>
      </c>
      <c r="AI6" s="1">
        <f>(Desglose!AI28+Surrend_Sr!AH16)*Surrend_Sr!$B6</f>
        <v>245991.86557088856</v>
      </c>
      <c r="AJ6" s="1">
        <f>(Desglose!AJ28+Surrend_Sr!AI16)*Surrend_Sr!$B6</f>
        <v>257872.0282594708</v>
      </c>
      <c r="AK6" s="1">
        <f>(Desglose!AK28+Surrend_Sr!AJ16)*Surrend_Sr!$B6</f>
        <v>269514.58769428136</v>
      </c>
      <c r="AL6" s="1">
        <f>(Desglose!AL28+Surrend_Sr!AK16)*Surrend_Sr!$B6</f>
        <v>280924.29594039574</v>
      </c>
      <c r="AM6" s="1">
        <f>(Desglose!AM28+Surrend_Sr!AL16)*Surrend_Sr!$B6</f>
        <v>292105.81002158782</v>
      </c>
      <c r="AN6" s="1">
        <f>(Desglose!AN28+Surrend_Sr!AM16)*Surrend_Sr!$B6</f>
        <v>303063.69382115605</v>
      </c>
      <c r="AO6" s="1">
        <f>(Desglose!AO28+Surrend_Sr!AN16)*Surrend_Sr!$B6</f>
        <v>322202.41994473292</v>
      </c>
      <c r="AP6" s="1">
        <f>(Desglose!AP28+Surrend_Sr!AO16)*Surrend_Sr!$B6</f>
        <v>340958.37154583825</v>
      </c>
      <c r="AQ6" s="1">
        <f>(Desglose!AQ28+Surrend_Sr!AP16)*Surrend_Sr!$B6</f>
        <v>359339.20411492157</v>
      </c>
      <c r="AR6" s="1">
        <f>(Desglose!AR28+Surrend_Sr!AQ16)*Surrend_Sr!$B6</f>
        <v>377352.42003262311</v>
      </c>
      <c r="AS6" s="1">
        <f>(Desglose!AS28+Surrend_Sr!AR16)*Surrend_Sr!$B6</f>
        <v>395005.37163197063</v>
      </c>
      <c r="AT6" s="1">
        <f>(Desglose!AT28+Surrend_Sr!AS16)*Surrend_Sr!$B6</f>
        <v>412305.26419933129</v>
      </c>
      <c r="AU6" s="1">
        <f>(Desglose!AU28+Surrend_Sr!AT16)*Surrend_Sr!$B6</f>
        <v>429259.15891534463</v>
      </c>
      <c r="AV6" s="1">
        <f>(Desglose!AV28+Surrend_Sr!AU16)*Surrend_Sr!$B6</f>
        <v>445873.97573703772</v>
      </c>
      <c r="AW6" s="1">
        <f>(Desglose!AW28+Surrend_Sr!AV16)*Surrend_Sr!$B6</f>
        <v>462156.49622229696</v>
      </c>
      <c r="AX6" s="1">
        <f>(Desglose!AX28+Surrend_Sr!AW16)*Surrend_Sr!$B6</f>
        <v>478113.36629785097</v>
      </c>
      <c r="AY6" s="1">
        <f>(Desglose!AY28+Surrend_Sr!AX16)*Surrend_Sr!$B6</f>
        <v>493751.09897189395</v>
      </c>
      <c r="AZ6" s="1">
        <f t="shared" si="3"/>
        <v>1415320.7224687927</v>
      </c>
      <c r="BA6" s="1">
        <f t="shared" si="4"/>
        <v>2714704.7511770898</v>
      </c>
      <c r="BB6" s="1">
        <f t="shared" si="5"/>
        <v>4819380.8414349984</v>
      </c>
    </row>
    <row r="7" spans="1:54" x14ac:dyDescent="0.3">
      <c r="A7" s="5" t="s">
        <v>22</v>
      </c>
      <c r="B7" s="18">
        <v>0.02</v>
      </c>
      <c r="C7" s="1">
        <f>Desglose!C29*Surrend_Sr!$B7</f>
        <v>17640.000000000004</v>
      </c>
      <c r="D7" s="1">
        <f>(Desglose!D29+Surrend_Sr!C17)*Surrend_Sr!$B7</f>
        <v>34927.200000000004</v>
      </c>
      <c r="E7" s="1">
        <f>(Desglose!E29+Surrend_Sr!D17)*Surrend_Sr!$B7</f>
        <v>66988.656000000017</v>
      </c>
      <c r="F7" s="1">
        <f>(Desglose!F29+Surrend_Sr!E17)*Surrend_Sr!$B7</f>
        <v>116048.88288000003</v>
      </c>
      <c r="G7" s="1">
        <f>(Desglose!G29+Surrend_Sr!F17)*Surrend_Sr!$B7</f>
        <v>174207.90522240003</v>
      </c>
      <c r="H7" s="1">
        <f>(Desglose!H29+Surrend_Sr!G17)*Surrend_Sr!$B7</f>
        <v>231203.74711795204</v>
      </c>
      <c r="I7" s="1">
        <f>(Desglose!I29+Surrend_Sr!H17)*Surrend_Sr!$B7</f>
        <v>287059.67217559303</v>
      </c>
      <c r="J7" s="1">
        <f>(Desglose!J29+Surrend_Sr!I17)*Surrend_Sr!$B7</f>
        <v>341798.47873208113</v>
      </c>
      <c r="K7" s="1">
        <f>(Desglose!K29+Surrend_Sr!J17)*Surrend_Sr!$B7</f>
        <v>395442.50915743958</v>
      </c>
      <c r="L7" s="1">
        <f>(Desglose!L29+Surrend_Sr!K17)*Surrend_Sr!$B7</f>
        <v>448013.65897429083</v>
      </c>
      <c r="M7" s="1">
        <f>(Desglose!M29+Surrend_Sr!L17)*Surrend_Sr!$B7</f>
        <v>499533.38579480501</v>
      </c>
      <c r="N7" s="1">
        <f>(Desglose!N29+Surrend_Sr!M17)*Surrend_Sr!$B7</f>
        <v>550022.71807890898</v>
      </c>
      <c r="O7" s="1">
        <f t="shared" si="2"/>
        <v>3162886.8141334704</v>
      </c>
      <c r="P7" s="1">
        <f>(Desglose!P29+Surrend_Sr!O17)*Surrend_Sr!$B7</f>
        <v>599502.26371733076</v>
      </c>
      <c r="Q7" s="1">
        <f>(Desglose!Q29+Surrend_Sr!P17)*Surrend_Sr!$B7</f>
        <v>647992.21844298416</v>
      </c>
      <c r="R7" s="1">
        <f>(Desglose!R29+Surrend_Sr!Q17)*Surrend_Sr!$B7</f>
        <v>695512.37407412461</v>
      </c>
      <c r="S7" s="1">
        <f>(Desglose!S29+Surrend_Sr!R17)*Surrend_Sr!$B7</f>
        <v>742082.12659264205</v>
      </c>
      <c r="T7" s="1">
        <f>(Desglose!T29+Surrend_Sr!S17)*Surrend_Sr!$B7</f>
        <v>787720.48406078923</v>
      </c>
      <c r="U7" s="1">
        <f>(Desglose!U29+Surrend_Sr!T17)*Surrend_Sr!$B7</f>
        <v>832446.07437957346</v>
      </c>
      <c r="V7" s="1">
        <f>(Desglose!V29+Surrend_Sr!U17)*Surrend_Sr!$B7</f>
        <v>876277.15289198211</v>
      </c>
      <c r="W7" s="1">
        <f>(Desglose!W29+Surrend_Sr!V17)*Surrend_Sr!$B7</f>
        <v>919231.60983414249</v>
      </c>
      <c r="X7" s="1">
        <f>(Desglose!X29+Surrend_Sr!W17)*Surrend_Sr!$B7</f>
        <v>961326.97763745964</v>
      </c>
      <c r="Y7" s="1">
        <f>(Desglose!Y29+Surrend_Sr!X17)*Surrend_Sr!$B7</f>
        <v>1002580.4380847104</v>
      </c>
      <c r="Z7" s="1">
        <f>(Desglose!Z29+Surrend_Sr!Y17)*Surrend_Sr!$B7</f>
        <v>1043008.8293230161</v>
      </c>
      <c r="AA7" s="1">
        <f>(Desglose!AA29+Surrend_Sr!Z17)*Surrend_Sr!$B7</f>
        <v>1082628.6527365558</v>
      </c>
      <c r="AB7" s="1">
        <f>(Desglose!AB29+Surrend_Sr!AA17)*Surrend_Sr!$B7</f>
        <v>1121456.0796818247</v>
      </c>
      <c r="AC7" s="1">
        <f>(Desglose!AC29+Surrend_Sr!AB17)*Surrend_Sr!$B7</f>
        <v>1219986.9580881884</v>
      </c>
      <c r="AD7" s="1">
        <f>(Desglose!AD29+Surrend_Sr!AC17)*Surrend_Sr!$B7</f>
        <v>1316547.2189264246</v>
      </c>
      <c r="AE7" s="1">
        <f>(Desglose!AE29+Surrend_Sr!AD17)*Surrend_Sr!$B7</f>
        <v>1411176.2745478961</v>
      </c>
      <c r="AF7" s="1">
        <f>(Desglose!AF29+Surrend_Sr!AE17)*Surrend_Sr!$B7</f>
        <v>1503912.7490569383</v>
      </c>
      <c r="AG7" s="1">
        <f>(Desglose!AG29+Surrend_Sr!AF17)*Surrend_Sr!$B7</f>
        <v>1594794.4940757996</v>
      </c>
      <c r="AH7" s="1">
        <f>(Desglose!AH29+Surrend_Sr!AG17)*Surrend_Sr!$B7</f>
        <v>1683858.6041942835</v>
      </c>
      <c r="AI7" s="1">
        <f>(Desglose!AI29+Surrend_Sr!AH17)*Surrend_Sr!$B7</f>
        <v>1771141.4321103978</v>
      </c>
      <c r="AJ7" s="1">
        <f>(Desglose!AJ29+Surrend_Sr!AI17)*Surrend_Sr!$B7</f>
        <v>1856678.6034681899</v>
      </c>
      <c r="AK7" s="1">
        <f>(Desglose!AK29+Surrend_Sr!AJ17)*Surrend_Sr!$B7</f>
        <v>1940505.031398826</v>
      </c>
      <c r="AL7" s="1">
        <f>(Desglose!AL29+Surrend_Sr!AK17)*Surrend_Sr!$B7</f>
        <v>2022654.9307708493</v>
      </c>
      <c r="AM7" s="1">
        <f>(Desglose!AM29+Surrend_Sr!AL17)*Surrend_Sr!$B7</f>
        <v>2103161.8321554326</v>
      </c>
      <c r="AN7" s="1">
        <f>(Desglose!AN29+Surrend_Sr!AM17)*Surrend_Sr!$B7</f>
        <v>2182058.5955123235</v>
      </c>
      <c r="AO7" s="1">
        <f>(Desglose!AO29+Surrend_Sr!AN17)*Surrend_Sr!$B7</f>
        <v>2319857.4236020772</v>
      </c>
      <c r="AP7" s="1">
        <f>(Desglose!AP29+Surrend_Sr!AO17)*Surrend_Sr!$B7</f>
        <v>2454900.2751300358</v>
      </c>
      <c r="AQ7" s="1">
        <f>(Desglose!AQ29+Surrend_Sr!AP17)*Surrend_Sr!$B7</f>
        <v>2587242.2696274351</v>
      </c>
      <c r="AR7" s="1">
        <f>(Desglose!AR29+Surrend_Sr!AQ17)*Surrend_Sr!$B7</f>
        <v>2716937.4242348862</v>
      </c>
      <c r="AS7" s="1">
        <f>(Desglose!AS29+Surrend_Sr!AR17)*Surrend_Sr!$B7</f>
        <v>2844038.675750189</v>
      </c>
      <c r="AT7" s="1">
        <f>(Desglose!AT29+Surrend_Sr!AS17)*Surrend_Sr!$B7</f>
        <v>2968597.9022351848</v>
      </c>
      <c r="AU7" s="1">
        <f>(Desglose!AU29+Surrend_Sr!AT17)*Surrend_Sr!$B7</f>
        <v>3090665.9441904812</v>
      </c>
      <c r="AV7" s="1">
        <f>(Desglose!AV29+Surrend_Sr!AU17)*Surrend_Sr!$B7</f>
        <v>3210292.625306672</v>
      </c>
      <c r="AW7" s="1">
        <f>(Desglose!AW29+Surrend_Sr!AV17)*Surrend_Sr!$B7</f>
        <v>3327526.7728005387</v>
      </c>
      <c r="AX7" s="1">
        <f>(Desglose!AX29+Surrend_Sr!AW17)*Surrend_Sr!$B7</f>
        <v>3442416.2373445281</v>
      </c>
      <c r="AY7" s="1">
        <f>(Desglose!AY29+Surrend_Sr!AX17)*Surrend_Sr!$B7</f>
        <v>3555007.9125976372</v>
      </c>
      <c r="AZ7" s="1">
        <f t="shared" si="3"/>
        <v>10190309.201775312</v>
      </c>
      <c r="BA7" s="1">
        <f t="shared" si="4"/>
        <v>19545874.208475046</v>
      </c>
      <c r="BB7" s="1">
        <f t="shared" si="5"/>
        <v>34699542.058331989</v>
      </c>
    </row>
    <row r="8" spans="1:54" x14ac:dyDescent="0.3">
      <c r="A8" s="5" t="s">
        <v>23</v>
      </c>
      <c r="B8" s="18">
        <v>1.7999999999999999E-2</v>
      </c>
      <c r="C8" s="1">
        <f>Desglose!C30*Surrend_Sr!$B8</f>
        <v>10080</v>
      </c>
      <c r="D8" s="1">
        <f>(Desglose!D30+Surrend_Sr!C18)*Surrend_Sr!$B8</f>
        <v>19978.559999999998</v>
      </c>
      <c r="E8" s="1">
        <f>(Desglose!E30+Surrend_Sr!D18)*Surrend_Sr!$B8</f>
        <v>38338.945919999998</v>
      </c>
      <c r="F8" s="1">
        <f>(Desglose!F30+Surrend_Sr!E18)*Surrend_Sr!$B8</f>
        <v>66448.844893439993</v>
      </c>
      <c r="G8" s="1">
        <f>(Desglose!G30+Surrend_Sr!F18)*Surrend_Sr!$B8</f>
        <v>99812.765685358056</v>
      </c>
      <c r="H8" s="1">
        <f>(Desglose!H30+Surrend_Sr!G18)*Surrend_Sr!$B8</f>
        <v>132576.13590302161</v>
      </c>
      <c r="I8" s="1">
        <f>(Desglose!I30+Surrend_Sr!H18)*Surrend_Sr!$B8</f>
        <v>164749.7654567672</v>
      </c>
      <c r="J8" s="1">
        <f>(Desglose!J30+Surrend_Sr!I18)*Surrend_Sr!$B8</f>
        <v>196344.26967854539</v>
      </c>
      <c r="K8" s="1">
        <f>(Desglose!K30+Surrend_Sr!J18)*Surrend_Sr!$B8</f>
        <v>227370.07282433155</v>
      </c>
      <c r="L8" s="1">
        <f>(Desglose!L30+Surrend_Sr!K18)*Surrend_Sr!$B8</f>
        <v>257837.4115134936</v>
      </c>
      <c r="M8" s="1">
        <f>(Desglose!M30+Surrend_Sr!L18)*Surrend_Sr!$B8</f>
        <v>287756.33810625068</v>
      </c>
      <c r="N8" s="1">
        <f>(Desglose!N30+Surrend_Sr!M18)*Surrend_Sr!$B8</f>
        <v>317136.72402033821</v>
      </c>
      <c r="O8" s="1">
        <f t="shared" si="2"/>
        <v>1818429.8340015463</v>
      </c>
      <c r="P8" s="1">
        <f>(Desglose!P30+Surrend_Sr!O18)*Surrend_Sr!$B8</f>
        <v>345988.26298797212</v>
      </c>
      <c r="Q8" s="1">
        <f>(Desglose!Q30+Surrend_Sr!P18)*Surrend_Sr!$B8</f>
        <v>374320.47425418859</v>
      </c>
      <c r="R8" s="1">
        <f>(Desglose!R30+Surrend_Sr!Q18)*Surrend_Sr!$B8</f>
        <v>402142.70571761322</v>
      </c>
      <c r="S8" s="1">
        <f>(Desglose!S30+Surrend_Sr!R18)*Surrend_Sr!$B8</f>
        <v>429464.1370146962</v>
      </c>
      <c r="T8" s="1">
        <f>(Desglose!T30+Surrend_Sr!S18)*Surrend_Sr!$B8</f>
        <v>456293.78254843171</v>
      </c>
      <c r="U8" s="1">
        <f>(Desglose!U30+Surrend_Sr!T18)*Surrend_Sr!$B8</f>
        <v>482640.49446255993</v>
      </c>
      <c r="V8" s="1">
        <f>(Desglose!V30+Surrend_Sr!U18)*Surrend_Sr!$B8</f>
        <v>508512.96556223388</v>
      </c>
      <c r="W8" s="1">
        <f>(Desglose!W30+Surrend_Sr!V18)*Surrend_Sr!$B8</f>
        <v>533919.73218211357</v>
      </c>
      <c r="X8" s="1">
        <f>(Desglose!X30+Surrend_Sr!W18)*Surrend_Sr!$B8</f>
        <v>558869.17700283555</v>
      </c>
      <c r="Y8" s="1">
        <f>(Desglose!Y30+Surrend_Sr!X18)*Surrend_Sr!$B8</f>
        <v>583369.53181678453</v>
      </c>
      <c r="Z8" s="1">
        <f>(Desglose!Z30+Surrend_Sr!Y18)*Surrend_Sr!$B8</f>
        <v>607428.88024408242</v>
      </c>
      <c r="AA8" s="1">
        <f>(Desglose!AA30+Surrend_Sr!Z18)*Surrend_Sr!$B8</f>
        <v>631055.16039968887</v>
      </c>
      <c r="AB8" s="1">
        <f>(Desglose!AB30+Surrend_Sr!AA18)*Surrend_Sr!$B8</f>
        <v>654256.16751249449</v>
      </c>
      <c r="AC8" s="1">
        <f>(Desglose!AC30+Surrend_Sr!AB18)*Surrend_Sr!$B8</f>
        <v>711599.55649726966</v>
      </c>
      <c r="AD8" s="1">
        <f>(Desglose!AD30+Surrend_Sr!AC18)*Surrend_Sr!$B8</f>
        <v>767910.76448031887</v>
      </c>
      <c r="AE8" s="1">
        <f>(Desglose!AE30+Surrend_Sr!AD18)*Surrend_Sr!$B8</f>
        <v>823208.370719673</v>
      </c>
      <c r="AF8" s="1">
        <f>(Desglose!AF30+Surrend_Sr!AE18)*Surrend_Sr!$B8</f>
        <v>877510.62004671886</v>
      </c>
      <c r="AG8" s="1">
        <f>(Desglose!AG30+Surrend_Sr!AF18)*Surrend_Sr!$B8</f>
        <v>930835.42888587795</v>
      </c>
      <c r="AH8" s="1">
        <f>(Desglose!AH30+Surrend_Sr!AG18)*Surrend_Sr!$B8</f>
        <v>983200.39116593217</v>
      </c>
      <c r="AI8" s="1">
        <f>(Desglose!AI30+Surrend_Sr!AH18)*Surrend_Sr!$B8</f>
        <v>1034622.7841249453</v>
      </c>
      <c r="AJ8" s="1">
        <f>(Desglose!AJ30+Surrend_Sr!AI18)*Surrend_Sr!$B8</f>
        <v>1085119.5740106963</v>
      </c>
      <c r="AK8" s="1">
        <f>(Desglose!AK30+Surrend_Sr!AJ18)*Surrend_Sr!$B8</f>
        <v>1134707.4216785037</v>
      </c>
      <c r="AL8" s="1">
        <f>(Desglose!AL30+Surrend_Sr!AK18)*Surrend_Sr!$B8</f>
        <v>1183402.6880882906</v>
      </c>
      <c r="AM8" s="1">
        <f>(Desglose!AM30+Surrend_Sr!AL18)*Surrend_Sr!$B8</f>
        <v>1231221.4397027013</v>
      </c>
      <c r="AN8" s="1">
        <f>(Desglose!AN30+Surrend_Sr!AM18)*Surrend_Sr!$B8</f>
        <v>1278179.4537880525</v>
      </c>
      <c r="AO8" s="1">
        <f>(Desglose!AO30+Surrend_Sr!AN18)*Surrend_Sr!$B8</f>
        <v>1358852.2236198676</v>
      </c>
      <c r="AP8" s="1">
        <f>(Desglose!AP30+Surrend_Sr!AO18)*Surrend_Sr!$B8</f>
        <v>1438072.8835947101</v>
      </c>
      <c r="AQ8" s="1">
        <f>(Desglose!AQ30+Surrend_Sr!AP18)*Surrend_Sr!$B8</f>
        <v>1515867.5716900053</v>
      </c>
      <c r="AR8" s="1">
        <f>(Desglose!AR30+Surrend_Sr!AQ18)*Surrend_Sr!$B8</f>
        <v>1592261.9553995852</v>
      </c>
      <c r="AS8" s="1">
        <f>(Desglose!AS30+Surrend_Sr!AR18)*Surrend_Sr!$B8</f>
        <v>1667281.2402023927</v>
      </c>
      <c r="AT8" s="1">
        <f>(Desglose!AT30+Surrend_Sr!AS18)*Surrend_Sr!$B8</f>
        <v>1740950.1778787496</v>
      </c>
      <c r="AU8" s="1">
        <f>(Desglose!AU30+Surrend_Sr!AT18)*Surrend_Sr!$B8</f>
        <v>1813293.0746769318</v>
      </c>
      <c r="AV8" s="1">
        <f>(Desglose!AV30+Surrend_Sr!AU18)*Surrend_Sr!$B8</f>
        <v>1884333.7993327472</v>
      </c>
      <c r="AW8" s="1">
        <f>(Desglose!AW30+Surrend_Sr!AV18)*Surrend_Sr!$B8</f>
        <v>1954095.7909447576</v>
      </c>
      <c r="AX8" s="1">
        <f>(Desglose!AX30+Surrend_Sr!AW18)*Surrend_Sr!$B8</f>
        <v>2022602.0667077519</v>
      </c>
      <c r="AY8" s="1">
        <f>(Desglose!AY30+Surrend_Sr!AX18)*Surrend_Sr!$B8</f>
        <v>2089875.2295070125</v>
      </c>
      <c r="AZ8" s="1">
        <f t="shared" si="3"/>
        <v>5914005.3041932005</v>
      </c>
      <c r="BA8" s="1">
        <f t="shared" si="4"/>
        <v>11417595.206913421</v>
      </c>
      <c r="BB8" s="1">
        <f t="shared" si="5"/>
        <v>20355665.467342567</v>
      </c>
    </row>
    <row r="9" spans="1:54" x14ac:dyDescent="0.3">
      <c r="A9" s="5" t="s">
        <v>24</v>
      </c>
      <c r="B9" s="18">
        <v>1.7999999999999999E-2</v>
      </c>
      <c r="C9" s="1">
        <f>Desglose!C31*Surrend_Sr!$B9</f>
        <v>9450</v>
      </c>
      <c r="D9" s="1">
        <f>(Desglose!D31+Surrend_Sr!C19)*Surrend_Sr!$B9</f>
        <v>18729.899999999998</v>
      </c>
      <c r="E9" s="1">
        <f>(Desglose!E31+Surrend_Sr!D19)*Surrend_Sr!$B9</f>
        <v>35942.7618</v>
      </c>
      <c r="F9" s="1">
        <f>(Desglose!F31+Surrend_Sr!E19)*Surrend_Sr!$B9</f>
        <v>62295.792087599999</v>
      </c>
      <c r="G9" s="1">
        <f>(Desglose!G31+Surrend_Sr!F19)*Surrend_Sr!$B9</f>
        <v>93574.46783002319</v>
      </c>
      <c r="H9" s="1">
        <f>(Desglose!H31+Surrend_Sr!G19)*Surrend_Sr!$B9</f>
        <v>124290.12740908278</v>
      </c>
      <c r="I9" s="1">
        <f>(Desglose!I31+Surrend_Sr!H19)*Surrend_Sr!$B9</f>
        <v>154452.90511571927</v>
      </c>
      <c r="J9" s="1">
        <f>(Desglose!J31+Surrend_Sr!I19)*Surrend_Sr!$B9</f>
        <v>184072.75282363631</v>
      </c>
      <c r="K9" s="1">
        <f>(Desglose!K31+Surrend_Sr!J19)*Surrend_Sr!$B9</f>
        <v>213159.44327281087</v>
      </c>
      <c r="L9" s="1">
        <f>(Desglose!L31+Surrend_Sr!K19)*Surrend_Sr!$B9</f>
        <v>241722.57329390026</v>
      </c>
      <c r="M9" s="1">
        <f>(Desglose!M31+Surrend_Sr!L19)*Surrend_Sr!$B9</f>
        <v>269771.56697461003</v>
      </c>
      <c r="N9" s="1">
        <f>(Desglose!N31+Surrend_Sr!M19)*Surrend_Sr!$B9</f>
        <v>297315.67876906705</v>
      </c>
      <c r="O9" s="1">
        <f t="shared" si="2"/>
        <v>1704777.9693764499</v>
      </c>
      <c r="P9" s="1">
        <f>(Desglose!P31+Surrend_Sr!O19)*Surrend_Sr!$B9</f>
        <v>324363.99655122386</v>
      </c>
      <c r="Q9" s="1">
        <f>(Desglose!Q31+Surrend_Sr!P19)*Surrend_Sr!$B9</f>
        <v>350925.44461330184</v>
      </c>
      <c r="R9" s="1">
        <f>(Desglose!R31+Surrend_Sr!Q19)*Surrend_Sr!$B9</f>
        <v>377008.78661026241</v>
      </c>
      <c r="S9" s="1">
        <f>(Desglose!S31+Surrend_Sr!R19)*Surrend_Sr!$B9</f>
        <v>402622.62845127773</v>
      </c>
      <c r="T9" s="1">
        <f>(Desglose!T31+Surrend_Sr!S19)*Surrend_Sr!$B9</f>
        <v>427775.42113915476</v>
      </c>
      <c r="U9" s="1">
        <f>(Desglose!U31+Surrend_Sr!T19)*Surrend_Sr!$B9</f>
        <v>452475.46355864994</v>
      </c>
      <c r="V9" s="1">
        <f>(Desglose!V31+Surrend_Sr!U19)*Surrend_Sr!$B9</f>
        <v>476730.90521459421</v>
      </c>
      <c r="W9" s="1">
        <f>(Desglose!W31+Surrend_Sr!V19)*Surrend_Sr!$B9</f>
        <v>500549.74892073154</v>
      </c>
      <c r="X9" s="1">
        <f>(Desglose!X31+Surrend_Sr!W19)*Surrend_Sr!$B9</f>
        <v>523939.85344015836</v>
      </c>
      <c r="Y9" s="1">
        <f>(Desglose!Y31+Surrend_Sr!X19)*Surrend_Sr!$B9</f>
        <v>546908.93607823551</v>
      </c>
      <c r="Z9" s="1">
        <f>(Desglose!Z31+Surrend_Sr!Y19)*Surrend_Sr!$B9</f>
        <v>569464.57522882731</v>
      </c>
      <c r="AA9" s="1">
        <f>(Desglose!AA31+Surrend_Sr!Z19)*Surrend_Sr!$B9</f>
        <v>591614.21287470835</v>
      </c>
      <c r="AB9" s="1">
        <f>(Desglose!AB31+Surrend_Sr!AA19)*Surrend_Sr!$B9</f>
        <v>613365.15704296366</v>
      </c>
      <c r="AC9" s="1">
        <f>(Desglose!AC31+Surrend_Sr!AB19)*Surrend_Sr!$B9</f>
        <v>667124.58421619027</v>
      </c>
      <c r="AD9" s="1">
        <f>(Desglose!AD31+Surrend_Sr!AC19)*Surrend_Sr!$B9</f>
        <v>719916.34170029883</v>
      </c>
      <c r="AE9" s="1">
        <f>(Desglose!AE31+Surrend_Sr!AD19)*Surrend_Sr!$B9</f>
        <v>771757.84754969343</v>
      </c>
      <c r="AF9" s="1">
        <f>(Desglose!AF31+Surrend_Sr!AE19)*Surrend_Sr!$B9</f>
        <v>822666.20629379898</v>
      </c>
      <c r="AG9" s="1">
        <f>(Desglose!AG31+Surrend_Sr!AF19)*Surrend_Sr!$B9</f>
        <v>872658.21458051051</v>
      </c>
      <c r="AH9" s="1">
        <f>(Desglose!AH31+Surrend_Sr!AG19)*Surrend_Sr!$B9</f>
        <v>921750.36671806127</v>
      </c>
      <c r="AI9" s="1">
        <f>(Desglose!AI31+Surrend_Sr!AH19)*Surrend_Sr!$B9</f>
        <v>969958.86011713615</v>
      </c>
      <c r="AJ9" s="1">
        <f>(Desglose!AJ31+Surrend_Sr!AI19)*Surrend_Sr!$B9</f>
        <v>1017299.6006350277</v>
      </c>
      <c r="AK9" s="1">
        <f>(Desglose!AK31+Surrend_Sr!AJ19)*Surrend_Sr!$B9</f>
        <v>1063788.2078235971</v>
      </c>
      <c r="AL9" s="1">
        <f>(Desglose!AL31+Surrend_Sr!AK19)*Surrend_Sr!$B9</f>
        <v>1109440.0200827725</v>
      </c>
      <c r="AM9" s="1">
        <f>(Desglose!AM31+Surrend_Sr!AL19)*Surrend_Sr!$B9</f>
        <v>1154270.0997212825</v>
      </c>
      <c r="AN9" s="1">
        <f>(Desglose!AN31+Surrend_Sr!AM19)*Surrend_Sr!$B9</f>
        <v>1198293.2379262995</v>
      </c>
      <c r="AO9" s="1">
        <f>(Desglose!AO31+Surrend_Sr!AN19)*Surrend_Sr!$B9</f>
        <v>1273923.9596436259</v>
      </c>
      <c r="AP9" s="1">
        <f>(Desglose!AP31+Surrend_Sr!AO19)*Surrend_Sr!$B9</f>
        <v>1348193.3283700405</v>
      </c>
      <c r="AQ9" s="1">
        <f>(Desglose!AQ31+Surrend_Sr!AP19)*Surrend_Sr!$B9</f>
        <v>1421125.84845938</v>
      </c>
      <c r="AR9" s="1">
        <f>(Desglose!AR31+Surrend_Sr!AQ19)*Surrend_Sr!$B9</f>
        <v>1492745.5831871112</v>
      </c>
      <c r="AS9" s="1">
        <f>(Desglose!AS31+Surrend_Sr!AR19)*Surrend_Sr!$B9</f>
        <v>1563076.1626897431</v>
      </c>
      <c r="AT9" s="1">
        <f>(Desglose!AT31+Surrend_Sr!AS19)*Surrend_Sr!$B9</f>
        <v>1632140.7917613275</v>
      </c>
      <c r="AU9" s="1">
        <f>(Desglose!AU31+Surrend_Sr!AT19)*Surrend_Sr!$B9</f>
        <v>1699962.2575096237</v>
      </c>
      <c r="AV9" s="1">
        <f>(Desglose!AV31+Surrend_Sr!AU19)*Surrend_Sr!$B9</f>
        <v>1766562.9368744507</v>
      </c>
      <c r="AW9" s="1">
        <f>(Desglose!AW31+Surrend_Sr!AV19)*Surrend_Sr!$B9</f>
        <v>1831964.8040107104</v>
      </c>
      <c r="AX9" s="1">
        <f>(Desglose!AX31+Surrend_Sr!AW19)*Surrend_Sr!$B9</f>
        <v>1896189.4375385179</v>
      </c>
      <c r="AY9" s="1">
        <f>(Desglose!AY31+Surrend_Sr!AX19)*Surrend_Sr!$B9</f>
        <v>1959258.0276628244</v>
      </c>
      <c r="AZ9" s="1">
        <f t="shared" si="3"/>
        <v>5544379.9726811266</v>
      </c>
      <c r="BA9" s="1">
        <f t="shared" si="4"/>
        <v>10703995.506481333</v>
      </c>
      <c r="BB9" s="1">
        <f t="shared" si="5"/>
        <v>19083436.375633657</v>
      </c>
    </row>
    <row r="10" spans="1:54" x14ac:dyDescent="0.3">
      <c r="A10" s="5" t="s">
        <v>25</v>
      </c>
      <c r="B10" s="18">
        <v>1.7999999999999999E-2</v>
      </c>
      <c r="C10" s="1">
        <f>Desglose!C32*Surrend_Sr!$B10</f>
        <v>0</v>
      </c>
      <c r="D10" s="1">
        <f>(Desglose!D32+Surrend_Sr!C20)*Surrend_Sr!$B10</f>
        <v>0</v>
      </c>
      <c r="E10" s="1">
        <f>(Desglose!E32+Surrend_Sr!D20)*Surrend_Sr!$B10</f>
        <v>0</v>
      </c>
      <c r="F10" s="1">
        <f>(Desglose!F32+Surrend_Sr!E20)*Surrend_Sr!$B10</f>
        <v>0</v>
      </c>
      <c r="G10" s="1">
        <f>(Desglose!G32+Surrend_Sr!F20)*Surrend_Sr!$B10</f>
        <v>0</v>
      </c>
      <c r="H10" s="1">
        <f>(Desglose!H32+Surrend_Sr!G20)*Surrend_Sr!$B10</f>
        <v>0</v>
      </c>
      <c r="I10" s="1">
        <f>(Desglose!I32+Surrend_Sr!H20)*Surrend_Sr!$B10</f>
        <v>0</v>
      </c>
      <c r="J10" s="1">
        <f>(Desglose!J32+Surrend_Sr!I20)*Surrend_Sr!$B10</f>
        <v>0</v>
      </c>
      <c r="K10" s="1">
        <f>(Desglose!K32+Surrend_Sr!J20)*Surrend_Sr!$B10</f>
        <v>0</v>
      </c>
      <c r="L10" s="1">
        <f>(Desglose!L32+Surrend_Sr!K20)*Surrend_Sr!$B10</f>
        <v>0</v>
      </c>
      <c r="M10" s="1">
        <f>(Desglose!M32+Surrend_Sr!L20)*Surrend_Sr!$B10</f>
        <v>0</v>
      </c>
      <c r="N10" s="1">
        <f>(Desglose!N32+Surrend_Sr!M20)*Surrend_Sr!$B10</f>
        <v>0</v>
      </c>
      <c r="O10" s="1">
        <f t="shared" si="2"/>
        <v>0</v>
      </c>
      <c r="P10" s="1">
        <f>(Desglose!P32+Surrend_Sr!O20)*Surrend_Sr!$B10</f>
        <v>0</v>
      </c>
      <c r="Q10" s="1">
        <f>(Desglose!Q32+Surrend_Sr!P20)*Surrend_Sr!$B10</f>
        <v>0</v>
      </c>
      <c r="R10" s="1">
        <f>(Desglose!R32+Surrend_Sr!Q20)*Surrend_Sr!$B10</f>
        <v>0</v>
      </c>
      <c r="S10" s="1">
        <f>(Desglose!S32+Surrend_Sr!R20)*Surrend_Sr!$B10</f>
        <v>0</v>
      </c>
      <c r="T10" s="1">
        <f>(Desglose!T32+Surrend_Sr!S20)*Surrend_Sr!$B10</f>
        <v>0</v>
      </c>
      <c r="U10" s="1">
        <f>(Desglose!U32+Surrend_Sr!T20)*Surrend_Sr!$B10</f>
        <v>0</v>
      </c>
      <c r="V10" s="1">
        <f>(Desglose!V32+Surrend_Sr!U20)*Surrend_Sr!$B10</f>
        <v>0</v>
      </c>
      <c r="W10" s="1">
        <f>(Desglose!W32+Surrend_Sr!V20)*Surrend_Sr!$B10</f>
        <v>0</v>
      </c>
      <c r="X10" s="1">
        <f>(Desglose!X32+Surrend_Sr!W20)*Surrend_Sr!$B10</f>
        <v>0</v>
      </c>
      <c r="Y10" s="1">
        <f>(Desglose!Y32+Surrend_Sr!X20)*Surrend_Sr!$B10</f>
        <v>0</v>
      </c>
      <c r="Z10" s="1">
        <f>(Desglose!Z32+Surrend_Sr!Y20)*Surrend_Sr!$B10</f>
        <v>0</v>
      </c>
      <c r="AA10" s="1">
        <f>(Desglose!AA32+Surrend_Sr!Z20)*Surrend_Sr!$B10</f>
        <v>0</v>
      </c>
      <c r="AB10" s="1">
        <f>(Desglose!AB32+Surrend_Sr!AA20)*Surrend_Sr!$B10</f>
        <v>0</v>
      </c>
      <c r="AC10" s="1">
        <f>(Desglose!AC32+Surrend_Sr!AB20)*Surrend_Sr!$B10</f>
        <v>0</v>
      </c>
      <c r="AD10" s="1">
        <f>(Desglose!AD32+Surrend_Sr!AC20)*Surrend_Sr!$B10</f>
        <v>0</v>
      </c>
      <c r="AE10" s="1">
        <f>(Desglose!AE32+Surrend_Sr!AD20)*Surrend_Sr!$B10</f>
        <v>0</v>
      </c>
      <c r="AF10" s="1">
        <f>(Desglose!AF32+Surrend_Sr!AE20)*Surrend_Sr!$B10</f>
        <v>0</v>
      </c>
      <c r="AG10" s="1">
        <f>(Desglose!AG32+Surrend_Sr!AF20)*Surrend_Sr!$B10</f>
        <v>0</v>
      </c>
      <c r="AH10" s="1">
        <f>(Desglose!AH32+Surrend_Sr!AG20)*Surrend_Sr!$B10</f>
        <v>0</v>
      </c>
      <c r="AI10" s="1">
        <f>(Desglose!AI32+Surrend_Sr!AH20)*Surrend_Sr!$B10</f>
        <v>0</v>
      </c>
      <c r="AJ10" s="1">
        <f>(Desglose!AJ32+Surrend_Sr!AI20)*Surrend_Sr!$B10</f>
        <v>0</v>
      </c>
      <c r="AK10" s="1">
        <f>(Desglose!AK32+Surrend_Sr!AJ20)*Surrend_Sr!$B10</f>
        <v>0</v>
      </c>
      <c r="AL10" s="1">
        <f>(Desglose!AL32+Surrend_Sr!AK20)*Surrend_Sr!$B10</f>
        <v>0</v>
      </c>
      <c r="AM10" s="1">
        <f>(Desglose!AM32+Surrend_Sr!AL20)*Surrend_Sr!$B10</f>
        <v>0</v>
      </c>
      <c r="AN10" s="1">
        <f>(Desglose!AN32+Surrend_Sr!AM20)*Surrend_Sr!$B10</f>
        <v>0</v>
      </c>
      <c r="AO10" s="1">
        <f>(Desglose!AO32+Surrend_Sr!AN20)*Surrend_Sr!$B10</f>
        <v>0</v>
      </c>
      <c r="AP10" s="1">
        <f>(Desglose!AP32+Surrend_Sr!AO20)*Surrend_Sr!$B10</f>
        <v>0</v>
      </c>
      <c r="AQ10" s="1">
        <f>(Desglose!AQ32+Surrend_Sr!AP20)*Surrend_Sr!$B10</f>
        <v>0</v>
      </c>
      <c r="AR10" s="1">
        <f>(Desglose!AR32+Surrend_Sr!AQ20)*Surrend_Sr!$B10</f>
        <v>0</v>
      </c>
      <c r="AS10" s="1">
        <f>(Desglose!AS32+Surrend_Sr!AR20)*Surrend_Sr!$B10</f>
        <v>0</v>
      </c>
      <c r="AT10" s="1">
        <f>(Desglose!AT32+Surrend_Sr!AS20)*Surrend_Sr!$B10</f>
        <v>0</v>
      </c>
      <c r="AU10" s="1">
        <f>(Desglose!AU32+Surrend_Sr!AT20)*Surrend_Sr!$B10</f>
        <v>0</v>
      </c>
      <c r="AV10" s="1">
        <f>(Desglose!AV32+Surrend_Sr!AU20)*Surrend_Sr!$B10</f>
        <v>0</v>
      </c>
      <c r="AW10" s="1">
        <f>(Desglose!AW32+Surrend_Sr!AV20)*Surrend_Sr!$B10</f>
        <v>0</v>
      </c>
      <c r="AX10" s="1">
        <f>(Desglose!AX32+Surrend_Sr!AW20)*Surrend_Sr!$B10</f>
        <v>0</v>
      </c>
      <c r="AY10" s="1">
        <f>(Desglose!AY32+Surrend_Sr!AX20)*Surrend_Sr!$B10</f>
        <v>0</v>
      </c>
      <c r="AZ10" s="1">
        <f t="shared" si="3"/>
        <v>0</v>
      </c>
      <c r="BA10" s="1">
        <f t="shared" si="4"/>
        <v>0</v>
      </c>
      <c r="BB10" s="1">
        <f t="shared" si="5"/>
        <v>0</v>
      </c>
    </row>
    <row r="11" spans="1:54" x14ac:dyDescent="0.3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54" x14ac:dyDescent="0.3">
      <c r="A12" s="6" t="s">
        <v>43</v>
      </c>
      <c r="B12" s="5"/>
      <c r="C12" s="3">
        <f>SUM(C13:C20)</f>
        <v>2081410.31</v>
      </c>
      <c r="D12" s="3">
        <f t="shared" ref="D12:N12" si="6">SUM(D13:D20)</f>
        <v>4123501.8003900005</v>
      </c>
      <c r="E12" s="3">
        <f t="shared" si="6"/>
        <v>7911086.8274659105</v>
      </c>
      <c r="F12" s="3">
        <f t="shared" si="6"/>
        <v>13708540.034973575</v>
      </c>
      <c r="G12" s="3">
        <f t="shared" si="6"/>
        <v>20585867.577987917</v>
      </c>
      <c r="H12" s="3">
        <f t="shared" si="6"/>
        <v>27333302.715286914</v>
      </c>
      <c r="I12" s="3">
        <f t="shared" si="6"/>
        <v>33953310.834982753</v>
      </c>
      <c r="J12" s="3">
        <f t="shared" si="6"/>
        <v>40448310.369042963</v>
      </c>
      <c r="K12" s="3">
        <f t="shared" si="6"/>
        <v>46820673.690291829</v>
      </c>
      <c r="L12" s="3">
        <f t="shared" si="6"/>
        <v>53072727.992228471</v>
      </c>
      <c r="M12" s="3">
        <f t="shared" si="6"/>
        <v>59206756.151991762</v>
      </c>
      <c r="N12" s="3">
        <f t="shared" si="6"/>
        <v>65224997.576795727</v>
      </c>
      <c r="O12" s="3">
        <f>N12</f>
        <v>65224997.576795727</v>
      </c>
      <c r="P12" s="3">
        <f t="shared" ref="P12:AY12" si="7">SUM(P13:P20)</f>
        <v>71129649.03415291</v>
      </c>
      <c r="Q12" s="3">
        <f t="shared" si="7"/>
        <v>76922865.466197014</v>
      </c>
      <c r="R12" s="3">
        <f t="shared" si="7"/>
        <v>82606760.788410306</v>
      </c>
      <c r="S12" s="3">
        <f t="shared" si="7"/>
        <v>88183408.673054934</v>
      </c>
      <c r="T12" s="3">
        <f t="shared" si="7"/>
        <v>93654843.317602441</v>
      </c>
      <c r="U12" s="3">
        <f t="shared" si="7"/>
        <v>99023060.198448896</v>
      </c>
      <c r="V12" s="3">
        <f t="shared" si="7"/>
        <v>104290016.81019863</v>
      </c>
      <c r="W12" s="3">
        <f t="shared" si="7"/>
        <v>109457633.39079326</v>
      </c>
      <c r="X12" s="3">
        <f t="shared" si="7"/>
        <v>114527793.63275826</v>
      </c>
      <c r="Y12" s="3">
        <f t="shared" si="7"/>
        <v>119502345.38083294</v>
      </c>
      <c r="Z12" s="3">
        <f t="shared" si="7"/>
        <v>124383101.31624582</v>
      </c>
      <c r="AA12" s="3">
        <f t="shared" si="7"/>
        <v>129171839.6278913</v>
      </c>
      <c r="AB12" s="3">
        <f t="shared" si="7"/>
        <v>133870304.67065921</v>
      </c>
      <c r="AC12" s="3">
        <f t="shared" si="7"/>
        <v>145616471.53116399</v>
      </c>
      <c r="AD12" s="3">
        <f t="shared" si="7"/>
        <v>157140947.519595</v>
      </c>
      <c r="AE12" s="3">
        <f t="shared" si="7"/>
        <v>168447938.31844854</v>
      </c>
      <c r="AF12" s="3">
        <f t="shared" si="7"/>
        <v>179541569.54134145</v>
      </c>
      <c r="AG12" s="3">
        <f t="shared" si="7"/>
        <v>190425888.26197329</v>
      </c>
      <c r="AH12" s="3">
        <f t="shared" si="7"/>
        <v>201104864.51380998</v>
      </c>
      <c r="AI12" s="3">
        <f t="shared" si="7"/>
        <v>211582392.76105136</v>
      </c>
      <c r="AJ12" s="3">
        <f t="shared" si="7"/>
        <v>221862293.34143361</v>
      </c>
      <c r="AK12" s="3">
        <f t="shared" si="7"/>
        <v>231948313.88140774</v>
      </c>
      <c r="AL12" s="3">
        <f t="shared" si="7"/>
        <v>241844130.68422413</v>
      </c>
      <c r="AM12" s="3">
        <f t="shared" si="7"/>
        <v>251553350.09144354</v>
      </c>
      <c r="AN12" s="3">
        <f t="shared" si="7"/>
        <v>261079509.81838414</v>
      </c>
      <c r="AO12" s="3">
        <f t="shared" si="7"/>
        <v>277562344.18400592</v>
      </c>
      <c r="AP12" s="3">
        <f t="shared" si="7"/>
        <v>293734186.25420165</v>
      </c>
      <c r="AQ12" s="3">
        <f t="shared" si="7"/>
        <v>309600934.62950033</v>
      </c>
      <c r="AR12" s="3">
        <f t="shared" si="7"/>
        <v>325168375.63062114</v>
      </c>
      <c r="AS12" s="3">
        <f t="shared" si="7"/>
        <v>340442185.44218051</v>
      </c>
      <c r="AT12" s="3">
        <f t="shared" si="7"/>
        <v>355427932.21535498</v>
      </c>
      <c r="AU12" s="3">
        <f t="shared" si="7"/>
        <v>370131078.13028812</v>
      </c>
      <c r="AV12" s="3">
        <f t="shared" si="7"/>
        <v>384556981.41901422</v>
      </c>
      <c r="AW12" s="3">
        <f t="shared" si="7"/>
        <v>398710898.34965628</v>
      </c>
      <c r="AX12" s="3">
        <f t="shared" si="7"/>
        <v>412597985.17264301</v>
      </c>
      <c r="AY12" s="3">
        <f t="shared" si="7"/>
        <v>426223300.02967179</v>
      </c>
      <c r="AZ12" s="3">
        <f>AA12</f>
        <v>129171839.6278913</v>
      </c>
      <c r="BA12" s="3">
        <f>AM12</f>
        <v>251553350.09144354</v>
      </c>
      <c r="BB12" s="3">
        <f>AY12</f>
        <v>426223300.02967179</v>
      </c>
    </row>
    <row r="13" spans="1:54" x14ac:dyDescent="0.3">
      <c r="A13" s="5" t="s">
        <v>18</v>
      </c>
      <c r="B13" s="5"/>
      <c r="C13" s="1">
        <f>Desglose!C25-Surrend_Sr!C3</f>
        <v>9184.56</v>
      </c>
      <c r="D13" s="1">
        <f>Desglose!D25+Surrend_Sr!C13-Surrend_Sr!D3</f>
        <v>18314.012639999997</v>
      </c>
      <c r="E13" s="1">
        <f>Desglose!E25+Surrend_Sr!D13-Surrend_Sr!E3</f>
        <v>35261.168564159998</v>
      </c>
      <c r="F13" s="1">
        <f>Desglose!F25+Surrend_Sr!E13-Surrend_Sr!F3</f>
        <v>61291.201552775048</v>
      </c>
      <c r="G13" s="1">
        <f>Desglose!G25+Surrend_Sr!F13-Surrend_Sr!G3</f>
        <v>92413.374343458403</v>
      </c>
      <c r="H13" s="1">
        <f>Desglose!H25+Surrend_Sr!G13-Surrend_Sr!H3</f>
        <v>123348.81409739766</v>
      </c>
      <c r="I13" s="1">
        <f>Desglose!I25+Surrend_Sr!H13-Surrend_Sr!I3</f>
        <v>154098.64121281329</v>
      </c>
      <c r="J13" s="1">
        <f>Desglose!J25+Surrend_Sr!I13-Surrend_Sr!J3</f>
        <v>184663.96936553641</v>
      </c>
      <c r="K13" s="1">
        <f>Desglose!K25+Surrend_Sr!J13-Surrend_Sr!K3</f>
        <v>215045.90554934318</v>
      </c>
      <c r="L13" s="1">
        <f>Desglose!L25+Surrend_Sr!K13-Surrend_Sr!L3</f>
        <v>245245.55011604712</v>
      </c>
      <c r="M13" s="1">
        <f>Desglose!M25+Surrend_Sr!L13-Surrend_Sr!M3</f>
        <v>275263.99681535084</v>
      </c>
      <c r="N13" s="1">
        <f>Desglose!N25+Surrend_Sr!M13-Surrend_Sr!N3</f>
        <v>305102.33283445874</v>
      </c>
      <c r="O13" s="1">
        <f>N13</f>
        <v>305102.33283445874</v>
      </c>
      <c r="P13" s="1">
        <f>Desglose!P25+Surrend_Sr!O13-Surrend_Sr!P3</f>
        <v>334761.63883745199</v>
      </c>
      <c r="Q13" s="1">
        <f>Desglose!Q25+Surrend_Sr!P13-Surrend_Sr!Q3</f>
        <v>364242.98900442728</v>
      </c>
      <c r="R13" s="1">
        <f>Desglose!R25+Surrend_Sr!Q13-Surrend_Sr!R3</f>
        <v>393547.45107040071</v>
      </c>
      <c r="S13" s="1">
        <f>Desglose!S25+Surrend_Sr!R13-Surrend_Sr!S3</f>
        <v>422676.08636397833</v>
      </c>
      <c r="T13" s="1">
        <f>Desglose!T25+Surrend_Sr!S13-Surrend_Sr!T3</f>
        <v>451629.94984579447</v>
      </c>
      <c r="U13" s="1">
        <f>Desglose!U25+Surrend_Sr!T13-Surrend_Sr!U3</f>
        <v>480410.09014671971</v>
      </c>
      <c r="V13" s="1">
        <f>Desglose!V25+Surrend_Sr!U13-Surrend_Sr!V3</f>
        <v>509017.54960583942</v>
      </c>
      <c r="W13" s="1">
        <f>Desglose!W25+Surrend_Sr!V13-Surrend_Sr!W3</f>
        <v>537453.36430820439</v>
      </c>
      <c r="X13" s="1">
        <f>Desglose!X25+Surrend_Sr!W13-Surrend_Sr!X3</f>
        <v>565718.56412235519</v>
      </c>
      <c r="Y13" s="1">
        <f>Desglose!Y25+Surrend_Sr!X13-Surrend_Sr!Y3</f>
        <v>593814.17273762112</v>
      </c>
      <c r="Z13" s="1">
        <f>Desglose!Z25+Surrend_Sr!Y13-Surrend_Sr!Z3</f>
        <v>621741.20770119538</v>
      </c>
      <c r="AA13" s="1">
        <f>Desglose!AA25+Surrend_Sr!Z13-Surrend_Sr!AA3</f>
        <v>649500.68045498827</v>
      </c>
      <c r="AB13" s="1">
        <f>Desglose!AB25+Surrend_Sr!AA13-Surrend_Sr!AB3</f>
        <v>677093.59637225838</v>
      </c>
      <c r="AC13" s="1">
        <f>Desglose!AC25+Surrend_Sr!AB13-Surrend_Sr!AC3</f>
        <v>736010.87479402486</v>
      </c>
      <c r="AD13" s="1">
        <f>Desglose!AD25+Surrend_Sr!AC13-Surrend_Sr!AD3</f>
        <v>794574.64954526071</v>
      </c>
      <c r="AE13" s="1">
        <f>Desglose!AE25+Surrend_Sr!AD13-Surrend_Sr!AE3</f>
        <v>852787.04164798919</v>
      </c>
      <c r="AF13" s="1">
        <f>Desglose!AF25+Surrend_Sr!AE13-Surrend_Sr!AF3</f>
        <v>910650.15939810127</v>
      </c>
      <c r="AG13" s="1">
        <f>Desglose!AG25+Surrend_Sr!AF13-Surrend_Sr!AG3</f>
        <v>968166.09844171267</v>
      </c>
      <c r="AH13" s="1">
        <f>Desglose!AH25+Surrend_Sr!AG13-Surrend_Sr!AH3</f>
        <v>1025336.9418510624</v>
      </c>
      <c r="AI13" s="1">
        <f>Desglose!AI25+Surrend_Sr!AH13-Surrend_Sr!AI3</f>
        <v>1082164.7601999559</v>
      </c>
      <c r="AJ13" s="1">
        <f>Desglose!AJ25+Surrend_Sr!AI13-Surrend_Sr!AJ3</f>
        <v>1138651.6116387562</v>
      </c>
      <c r="AK13" s="1">
        <f>Desglose!AK25+Surrend_Sr!AJ13-Surrend_Sr!AK3</f>
        <v>1194799.5419689238</v>
      </c>
      <c r="AL13" s="1">
        <f>Desglose!AL25+Surrend_Sr!AK13-Surrend_Sr!AL3</f>
        <v>1250610.5847171103</v>
      </c>
      <c r="AM13" s="1">
        <f>Desglose!AM25+Surrend_Sr!AL13-Surrend_Sr!AM3</f>
        <v>1306086.7612088076</v>
      </c>
      <c r="AN13" s="1">
        <f>Desglose!AN25+Surrend_Sr!AM13-Surrend_Sr!AN3</f>
        <v>1361230.0806415547</v>
      </c>
      <c r="AO13" s="1">
        <f>Desglose!AO25+Surrend_Sr!AN13-Surrend_Sr!AO3</f>
        <v>1447532.4601577052</v>
      </c>
      <c r="AP13" s="1">
        <f>Desglose!AP25+Surrend_Sr!AO13-Surrend_Sr!AP3</f>
        <v>1533317.0253967589</v>
      </c>
      <c r="AQ13" s="1">
        <f>Desglose!AQ25+Surrend_Sr!AP13-Surrend_Sr!AQ3</f>
        <v>1618586.8832443783</v>
      </c>
      <c r="AR13" s="1">
        <f>Desglose!AR25+Surrend_Sr!AQ13-Surrend_Sr!AR3</f>
        <v>1703345.121944912</v>
      </c>
      <c r="AS13" s="1">
        <f>Desglose!AS25+Surrend_Sr!AR13-Surrend_Sr!AS3</f>
        <v>1787594.8112132426</v>
      </c>
      <c r="AT13" s="1">
        <f>Desglose!AT25+Surrend_Sr!AS13-Surrend_Sr!AT3</f>
        <v>1871339.0023459631</v>
      </c>
      <c r="AU13" s="1">
        <f>Desglose!AU25+Surrend_Sr!AT13-Surrend_Sr!AU3</f>
        <v>1954580.7283318874</v>
      </c>
      <c r="AV13" s="1">
        <f>Desglose!AV25+Surrend_Sr!AU13-Surrend_Sr!AV3</f>
        <v>2037323.0039618961</v>
      </c>
      <c r="AW13" s="1">
        <f>Desglose!AW25+Surrend_Sr!AV13-Surrend_Sr!AW3</f>
        <v>2119568.8259381247</v>
      </c>
      <c r="AX13" s="1">
        <f>Desglose!AX25+Surrend_Sr!AW13-Surrend_Sr!AX3</f>
        <v>2201321.1729824957</v>
      </c>
      <c r="AY13" s="1">
        <f>Desglose!AY25+Surrend_Sr!AX13-Surrend_Sr!AY3</f>
        <v>2282583.0059446008</v>
      </c>
      <c r="AZ13" s="1">
        <f t="shared" ref="AZ13:AZ20" si="8">AA13</f>
        <v>649500.68045498827</v>
      </c>
      <c r="BA13" s="1">
        <f t="shared" ref="BA13:BA20" si="9">AM13</f>
        <v>1306086.7612088076</v>
      </c>
      <c r="BB13" s="1">
        <f t="shared" ref="BB13:BB20" si="10">AY13</f>
        <v>2282583.0059446008</v>
      </c>
    </row>
    <row r="14" spans="1:54" x14ac:dyDescent="0.3">
      <c r="A14" s="5" t="s">
        <v>19</v>
      </c>
      <c r="B14" s="5"/>
      <c r="C14" s="1">
        <f>Desglose!C26-Surrend_Sr!C4</f>
        <v>1723.7500000000002</v>
      </c>
      <c r="D14" s="1">
        <f>Desglose!D26+Surrend_Sr!C14-Surrend_Sr!D4</f>
        <v>3421.6437500000006</v>
      </c>
      <c r="E14" s="1">
        <f>Desglose!E26+Surrend_Sr!D14-Surrend_Sr!E4</f>
        <v>6571.5690937500012</v>
      </c>
      <c r="F14" s="1">
        <f>Desglose!F26+Surrend_Sr!E14-Surrend_Sr!F4</f>
        <v>11397.995557343751</v>
      </c>
      <c r="G14" s="1">
        <f>Desglose!G26+Surrend_Sr!F14-Surrend_Sr!G4</f>
        <v>17137.025623983594</v>
      </c>
      <c r="H14" s="1">
        <f>Desglose!H26+Surrend_Sr!G14-Surrend_Sr!H4</f>
        <v>22789.970239623839</v>
      </c>
      <c r="I14" s="1">
        <f>Desglose!I26+Surrend_Sr!H14-Surrend_Sr!I4</f>
        <v>28358.120686029481</v>
      </c>
      <c r="J14" s="1">
        <f>Desglose!J26+Surrend_Sr!I14-Surrend_Sr!J4</f>
        <v>33842.748875739038</v>
      </c>
      <c r="K14" s="1">
        <f>Desglose!K26+Surrend_Sr!J14-Surrend_Sr!K4</f>
        <v>39245.107642602954</v>
      </c>
      <c r="L14" s="1">
        <f>Desglose!L26+Surrend_Sr!K14-Surrend_Sr!L4</f>
        <v>44566.43102796391</v>
      </c>
      <c r="M14" s="1">
        <f>Desglose!M26+Surrend_Sr!L14-Surrend_Sr!M4</f>
        <v>49807.934562544455</v>
      </c>
      <c r="N14" s="1">
        <f>Desglose!N26+Surrend_Sr!M14-Surrend_Sr!N4</f>
        <v>54970.815544106285</v>
      </c>
      <c r="O14" s="1">
        <f t="shared" ref="O14:O20" si="11">N14</f>
        <v>54970.815544106285</v>
      </c>
      <c r="P14" s="1">
        <f>Desglose!P26+Surrend_Sr!O14-Surrend_Sr!P4</f>
        <v>60056.253310944689</v>
      </c>
      <c r="Q14" s="1">
        <f>Desglose!Q26+Surrend_Sr!P14-Surrend_Sr!Q4</f>
        <v>65065.409511280523</v>
      </c>
      <c r="R14" s="1">
        <f>Desglose!R26+Surrend_Sr!Q14-Surrend_Sr!R4</f>
        <v>69999.428368611319</v>
      </c>
      <c r="S14" s="1">
        <f>Desglose!S26+Surrend_Sr!R14-Surrend_Sr!S4</f>
        <v>74859.436943082153</v>
      </c>
      <c r="T14" s="1">
        <f>Desglose!T26+Surrend_Sr!S14-Surrend_Sr!T4</f>
        <v>79646.54538893592</v>
      </c>
      <c r="U14" s="1">
        <f>Desglose!U26+Surrend_Sr!T14-Surrend_Sr!U4</f>
        <v>84361.847208101884</v>
      </c>
      <c r="V14" s="1">
        <f>Desglose!V26+Surrend_Sr!U14-Surrend_Sr!V4</f>
        <v>89006.419499980359</v>
      </c>
      <c r="W14" s="1">
        <f>Desglose!W26+Surrend_Sr!V14-Surrend_Sr!W4</f>
        <v>93581.323207480658</v>
      </c>
      <c r="X14" s="1">
        <f>Desglose!X26+Surrend_Sr!W14-Surrend_Sr!X4</f>
        <v>98087.603359368455</v>
      </c>
      <c r="Y14" s="1">
        <f>Desglose!Y26+Surrend_Sr!X14-Surrend_Sr!Y4</f>
        <v>102526.28930897792</v>
      </c>
      <c r="Z14" s="1">
        <f>Desglose!Z26+Surrend_Sr!Y14-Surrend_Sr!Z4</f>
        <v>106898.39496934325</v>
      </c>
      <c r="AA14" s="1">
        <f>Desglose!AA26+Surrend_Sr!Z14-Surrend_Sr!AA4</f>
        <v>111204.9190448031</v>
      </c>
      <c r="AB14" s="1">
        <f>Desglose!AB26+Surrend_Sr!AA14-Surrend_Sr!AB4</f>
        <v>115446.84525913105</v>
      </c>
      <c r="AC14" s="1">
        <f>Desglose!AC26+Surrend_Sr!AB14-Surrend_Sr!AC4</f>
        <v>125535.14258024408</v>
      </c>
      <c r="AD14" s="1">
        <f>Desglose!AD26+Surrend_Sr!AC14-Surrend_Sr!AD4</f>
        <v>135472.11544154043</v>
      </c>
      <c r="AE14" s="1">
        <f>Desglose!AE26+Surrend_Sr!AD14-Surrend_Sr!AE4</f>
        <v>145260.03370991733</v>
      </c>
      <c r="AF14" s="1">
        <f>Desglose!AF26+Surrend_Sr!AE14-Surrend_Sr!AF4</f>
        <v>154901.13320426858</v>
      </c>
      <c r="AG14" s="1">
        <f>Desglose!AG26+Surrend_Sr!AF14-Surrend_Sr!AG4</f>
        <v>164397.61620620455</v>
      </c>
      <c r="AH14" s="1">
        <f>Desglose!AH26+Surrend_Sr!AG14-Surrend_Sr!AH4</f>
        <v>173751.65196311148</v>
      </c>
      <c r="AI14" s="1">
        <f>Desglose!AI26+Surrend_Sr!AH14-Surrend_Sr!AI4</f>
        <v>182965.37718366479</v>
      </c>
      <c r="AJ14" s="1">
        <f>Desglose!AJ26+Surrend_Sr!AI14-Surrend_Sr!AJ4</f>
        <v>192040.89652590983</v>
      </c>
      <c r="AK14" s="1">
        <f>Desglose!AK26+Surrend_Sr!AJ14-Surrend_Sr!AK4</f>
        <v>200980.2830780212</v>
      </c>
      <c r="AL14" s="1">
        <f>Desglose!AL26+Surrend_Sr!AK14-Surrend_Sr!AL4</f>
        <v>209785.57883185087</v>
      </c>
      <c r="AM14" s="1">
        <f>Desglose!AM26+Surrend_Sr!AL14-Surrend_Sr!AM4</f>
        <v>218458.79514937309</v>
      </c>
      <c r="AN14" s="1">
        <f>Desglose!AN26+Surrend_Sr!AM14-Surrend_Sr!AN4</f>
        <v>227001.91322213248</v>
      </c>
      <c r="AO14" s="1">
        <f>Desglose!AO26+Surrend_Sr!AN14-Surrend_Sr!AO4</f>
        <v>241326.88452380049</v>
      </c>
      <c r="AP14" s="1">
        <f>Desglose!AP26+Surrend_Sr!AO14-Surrend_Sr!AP4</f>
        <v>255436.98125594348</v>
      </c>
      <c r="AQ14" s="1">
        <f>Desglose!AQ26+Surrend_Sr!AP14-Surrend_Sr!AQ4</f>
        <v>269335.4265371043</v>
      </c>
      <c r="AR14" s="1">
        <f>Desglose!AR26+Surrend_Sr!AQ14-Surrend_Sr!AR4</f>
        <v>283025.39513904776</v>
      </c>
      <c r="AS14" s="1">
        <f>Desglose!AS26+Surrend_Sr!AR14-Surrend_Sr!AS4</f>
        <v>296510.01421196206</v>
      </c>
      <c r="AT14" s="1">
        <f>Desglose!AT26+Surrend_Sr!AS14-Surrend_Sr!AT4</f>
        <v>309792.36399878265</v>
      </c>
      <c r="AU14" s="1">
        <f>Desglose!AU26+Surrend_Sr!AT14-Surrend_Sr!AU4</f>
        <v>322875.4785388009</v>
      </c>
      <c r="AV14" s="1">
        <f>Desglose!AV26+Surrend_Sr!AU14-Surrend_Sr!AV4</f>
        <v>335762.34636071889</v>
      </c>
      <c r="AW14" s="1">
        <f>Desglose!AW26+Surrend_Sr!AV14-Surrend_Sr!AW4</f>
        <v>348455.91116530809</v>
      </c>
      <c r="AX14" s="1">
        <f>Desglose!AX26+Surrend_Sr!AW14-Surrend_Sr!AX4</f>
        <v>360959.07249782846</v>
      </c>
      <c r="AY14" s="1">
        <f>Desglose!AY26+Surrend_Sr!AX14-Surrend_Sr!AY4</f>
        <v>373274.68641036103</v>
      </c>
      <c r="AZ14" s="1">
        <f t="shared" si="8"/>
        <v>111204.9190448031</v>
      </c>
      <c r="BA14" s="1">
        <f t="shared" si="9"/>
        <v>218458.79514937309</v>
      </c>
      <c r="BB14" s="1">
        <f t="shared" si="10"/>
        <v>373274.68641036103</v>
      </c>
    </row>
    <row r="15" spans="1:54" x14ac:dyDescent="0.3">
      <c r="A15" s="5" t="s">
        <v>20</v>
      </c>
      <c r="B15" s="5"/>
      <c r="C15" s="1">
        <f>Desglose!C27-Surrend_Sr!C5</f>
        <v>20622</v>
      </c>
      <c r="D15" s="1">
        <f>Desglose!D27+Surrend_Sr!C15-Surrend_Sr!D5</f>
        <v>40872.804000000004</v>
      </c>
      <c r="E15" s="1">
        <f>Desglose!E27+Surrend_Sr!D15-Surrend_Sr!E5</f>
        <v>78435.093527999998</v>
      </c>
      <c r="F15" s="1">
        <f>Desglose!F27+Surrend_Sr!E15-Surrend_Sr!F5</f>
        <v>135943.26184449601</v>
      </c>
      <c r="G15" s="1">
        <f>Desglose!G27+Surrend_Sr!F15-Surrend_Sr!G5</f>
        <v>204200.28313129509</v>
      </c>
      <c r="H15" s="1">
        <f>Desglose!H27+Surrend_Sr!G15-Surrend_Sr!H5</f>
        <v>271228.67803493183</v>
      </c>
      <c r="I15" s="1">
        <f>Desglose!I27+Surrend_Sr!H15-Surrend_Sr!I5</f>
        <v>337050.56183030305</v>
      </c>
      <c r="J15" s="1">
        <f>Desglose!J27+Surrend_Sr!I15-Surrend_Sr!J5</f>
        <v>401687.65171735757</v>
      </c>
      <c r="K15" s="1">
        <f>Desglose!K27+Surrend_Sr!J15-Surrend_Sr!K5</f>
        <v>465161.27398644516</v>
      </c>
      <c r="L15" s="1">
        <f>Desglose!L27+Surrend_Sr!K15-Surrend_Sr!L5</f>
        <v>527492.37105468917</v>
      </c>
      <c r="M15" s="1">
        <f>Desglose!M27+Surrend_Sr!L15-Surrend_Sr!M5</f>
        <v>588701.50837570475</v>
      </c>
      <c r="N15" s="1">
        <f>Desglose!N27+Surrend_Sr!M15-Surrend_Sr!N5</f>
        <v>648808.88122494204</v>
      </c>
      <c r="O15" s="1">
        <f t="shared" si="11"/>
        <v>648808.88122494204</v>
      </c>
      <c r="P15" s="1">
        <f>Desglose!P27+Surrend_Sr!O15-Surrend_Sr!P5</f>
        <v>707834.3213628931</v>
      </c>
      <c r="Q15" s="1">
        <f>Desglose!Q27+Surrend_Sr!P15-Surrend_Sr!Q5</f>
        <v>765797.30357836105</v>
      </c>
      <c r="R15" s="1">
        <f>Desglose!R27+Surrend_Sr!Q15-Surrend_Sr!R5</f>
        <v>822716.95211395051</v>
      </c>
      <c r="S15" s="1">
        <f>Desglose!S27+Surrend_Sr!R15-Surrend_Sr!S5</f>
        <v>878612.04697589937</v>
      </c>
      <c r="T15" s="1">
        <f>Desglose!T27+Surrend_Sr!S15-Surrend_Sr!T5</f>
        <v>933501.03013033315</v>
      </c>
      <c r="U15" s="1">
        <f>Desglose!U27+Surrend_Sr!T15-Surrend_Sr!U5</f>
        <v>987402.01158798719</v>
      </c>
      <c r="V15" s="1">
        <f>Desglose!V27+Surrend_Sr!U15-Surrend_Sr!V5</f>
        <v>1040332.7753794034</v>
      </c>
      <c r="W15" s="1">
        <f>Desglose!W27+Surrend_Sr!V15-Surrend_Sr!W5</f>
        <v>1092310.7854225743</v>
      </c>
      <c r="X15" s="1">
        <f>Desglose!X27+Surrend_Sr!W15-Surrend_Sr!X5</f>
        <v>1143353.1912849678</v>
      </c>
      <c r="Y15" s="1">
        <f>Desglose!Y27+Surrend_Sr!X15-Surrend_Sr!Y5</f>
        <v>1193476.8338418384</v>
      </c>
      <c r="Z15" s="1">
        <f>Desglose!Z27+Surrend_Sr!Y15-Surrend_Sr!Z5</f>
        <v>1242698.2508326853</v>
      </c>
      <c r="AA15" s="1">
        <f>Desglose!AA27+Surrend_Sr!Z15-Surrend_Sr!AA5</f>
        <v>1291033.682317697</v>
      </c>
      <c r="AB15" s="1">
        <f>Desglose!AB27+Surrend_Sr!AA15-Surrend_Sr!AB5</f>
        <v>1338499.0760359785</v>
      </c>
      <c r="AC15" s="1">
        <f>Desglose!AC27+Surrend_Sr!AB15-Surrend_Sr!AC5</f>
        <v>1455814.092667331</v>
      </c>
      <c r="AD15" s="1">
        <f>Desglose!AD27+Surrend_Sr!AC15-Surrend_Sr!AD5</f>
        <v>1571017.438999319</v>
      </c>
      <c r="AE15" s="1">
        <f>Desglose!AE27+Surrend_Sr!AD15-Surrend_Sr!AE5</f>
        <v>1684147.1250973314</v>
      </c>
      <c r="AF15" s="1">
        <f>Desglose!AF27+Surrend_Sr!AE15-Surrend_Sr!AF5</f>
        <v>1795240.4768455795</v>
      </c>
      <c r="AG15" s="1">
        <f>Desglose!AG27+Surrend_Sr!AF15-Surrend_Sr!AG5</f>
        <v>1904334.148262359</v>
      </c>
      <c r="AH15" s="1">
        <f>Desglose!AH27+Surrend_Sr!AG15-Surrend_Sr!AH5</f>
        <v>2011464.1335936366</v>
      </c>
      <c r="AI15" s="1">
        <f>Desglose!AI27+Surrend_Sr!AH15-Surrend_Sr!AI5</f>
        <v>2116665.779188951</v>
      </c>
      <c r="AJ15" s="1">
        <f>Desglose!AJ27+Surrend_Sr!AI15-Surrend_Sr!AJ5</f>
        <v>2219973.7951635499</v>
      </c>
      <c r="AK15" s="1">
        <f>Desglose!AK27+Surrend_Sr!AJ15-Surrend_Sr!AK5</f>
        <v>2321422.2668506061</v>
      </c>
      <c r="AL15" s="1">
        <f>Desglose!AL27+Surrend_Sr!AK15-Surrend_Sr!AL5</f>
        <v>2421044.6660472951</v>
      </c>
      <c r="AM15" s="1">
        <f>Desglose!AM27+Surrend_Sr!AL15-Surrend_Sr!AM5</f>
        <v>2518873.8620584439</v>
      </c>
      <c r="AN15" s="1">
        <f>Desglose!AN27+Surrend_Sr!AM15-Surrend_Sr!AN5</f>
        <v>2614942.132541392</v>
      </c>
      <c r="AO15" s="1">
        <f>Desglose!AO27+Surrend_Sr!AN15-Surrend_Sr!AO5</f>
        <v>2779985.1741556469</v>
      </c>
      <c r="AP15" s="1">
        <f>Desglose!AP27+Surrend_Sr!AO15-Surrend_Sr!AP5</f>
        <v>2942057.4410208454</v>
      </c>
      <c r="AQ15" s="1">
        <f>Desglose!AQ27+Surrend_Sr!AP15-Surrend_Sr!AQ5</f>
        <v>3101212.4070824701</v>
      </c>
      <c r="AR15" s="1">
        <f>Desglose!AR27+Surrend_Sr!AQ15-Surrend_Sr!AR5</f>
        <v>3257502.5837549856</v>
      </c>
      <c r="AS15" s="1">
        <f>Desglose!AS27+Surrend_Sr!AR15-Surrend_Sr!AS5</f>
        <v>3410979.5372473961</v>
      </c>
      <c r="AT15" s="1">
        <f>Desglose!AT27+Surrend_Sr!AS15-Surrend_Sr!AT5</f>
        <v>3561693.905576943</v>
      </c>
      <c r="AU15" s="1">
        <f>Desglose!AU27+Surrend_Sr!AT15-Surrend_Sr!AU5</f>
        <v>3709695.4152765581</v>
      </c>
      <c r="AV15" s="1">
        <f>Desglose!AV27+Surrend_Sr!AU15-Surrend_Sr!AV5</f>
        <v>3855032.8978015799</v>
      </c>
      <c r="AW15" s="1">
        <f>Desglose!AW27+Surrend_Sr!AV15-Surrend_Sr!AW5</f>
        <v>3997754.3056411515</v>
      </c>
      <c r="AX15" s="1">
        <f>Desglose!AX27+Surrend_Sr!AW15-Surrend_Sr!AX5</f>
        <v>4137906.7281396114</v>
      </c>
      <c r="AY15" s="1">
        <f>Desglose!AY27+Surrend_Sr!AX15-Surrend_Sr!AY5</f>
        <v>4275536.4070330979</v>
      </c>
      <c r="AZ15" s="1">
        <f t="shared" si="8"/>
        <v>1291033.682317697</v>
      </c>
      <c r="BA15" s="1">
        <f t="shared" si="9"/>
        <v>2518873.8620584439</v>
      </c>
      <c r="BB15" s="1">
        <f t="shared" si="10"/>
        <v>4275536.4070330979</v>
      </c>
    </row>
    <row r="16" spans="1:54" x14ac:dyDescent="0.3">
      <c r="A16" s="5" t="s">
        <v>21</v>
      </c>
      <c r="B16" s="5"/>
      <c r="C16" s="1">
        <f>Desglose!C28-Surrend_Sr!C6</f>
        <v>120050.00000000001</v>
      </c>
      <c r="D16" s="1">
        <f>Desglose!D28+Surrend_Sr!C16-Surrend_Sr!D6</f>
        <v>237699.00000000003</v>
      </c>
      <c r="E16" s="1">
        <f>Desglose!E28+Surrend_Sr!D16-Surrend_Sr!E6</f>
        <v>455895.02000000008</v>
      </c>
      <c r="F16" s="1">
        <f>Desglose!F28+Surrend_Sr!E16-Surrend_Sr!F6</f>
        <v>789777.11960000009</v>
      </c>
      <c r="G16" s="1">
        <f>Desglose!G28+Surrend_Sr!F16-Surrend_Sr!G6</f>
        <v>1185581.577208</v>
      </c>
      <c r="H16" s="1">
        <f>Desglose!H28+Surrend_Sr!G16-Surrend_Sr!H6</f>
        <v>1573469.94566384</v>
      </c>
      <c r="I16" s="1">
        <f>Desglose!I28+Surrend_Sr!H16-Surrend_Sr!I6</f>
        <v>1953600.5467505632</v>
      </c>
      <c r="J16" s="1">
        <f>Desglose!J28+Surrend_Sr!I16-Surrend_Sr!J6</f>
        <v>2326128.5358155519</v>
      </c>
      <c r="K16" s="1">
        <f>Desglose!K28+Surrend_Sr!J16-Surrend_Sr!K6</f>
        <v>2691205.9650992407</v>
      </c>
      <c r="L16" s="1">
        <f>Desglose!L28+Surrend_Sr!K16-Surrend_Sr!L6</f>
        <v>3048981.8457972556</v>
      </c>
      <c r="M16" s="1">
        <f>Desglose!M28+Surrend_Sr!L16-Surrend_Sr!M6</f>
        <v>3399602.2088813107</v>
      </c>
      <c r="N16" s="1">
        <f>Desglose!N28+Surrend_Sr!M16-Surrend_Sr!N6</f>
        <v>3743210.1647036844</v>
      </c>
      <c r="O16" s="1">
        <f t="shared" si="11"/>
        <v>3743210.1647036844</v>
      </c>
      <c r="P16" s="1">
        <f>Desglose!P28+Surrend_Sr!O16-Surrend_Sr!P6</f>
        <v>4079945.9614096107</v>
      </c>
      <c r="Q16" s="1">
        <f>Desglose!Q28+Surrend_Sr!P16-Surrend_Sr!Q6</f>
        <v>4409947.0421814183</v>
      </c>
      <c r="R16" s="1">
        <f>Desglose!R28+Surrend_Sr!Q16-Surrend_Sr!R6</f>
        <v>4733348.1013377896</v>
      </c>
      <c r="S16" s="1">
        <f>Desglose!S28+Surrend_Sr!R16-Surrend_Sr!S6</f>
        <v>5050281.1393110342</v>
      </c>
      <c r="T16" s="1">
        <f>Desglose!T28+Surrend_Sr!S16-Surrend_Sr!T6</f>
        <v>5360875.5165248131</v>
      </c>
      <c r="U16" s="1">
        <f>Desglose!U28+Surrend_Sr!T16-Surrend_Sr!U6</f>
        <v>5665258.0061943168</v>
      </c>
      <c r="V16" s="1">
        <f>Desglose!V28+Surrend_Sr!U16-Surrend_Sr!V6</f>
        <v>5963552.8460704302</v>
      </c>
      <c r="W16" s="1">
        <f>Desglose!W28+Surrend_Sr!V16-Surrend_Sr!W6</f>
        <v>6255881.7891490217</v>
      </c>
      <c r="X16" s="1">
        <f>Desglose!X28+Surrend_Sr!W16-Surrend_Sr!X6</f>
        <v>6542364.1533660414</v>
      </c>
      <c r="Y16" s="1">
        <f>Desglose!Y28+Surrend_Sr!X16-Surrend_Sr!Y6</f>
        <v>6823116.8702987209</v>
      </c>
      <c r="Z16" s="1">
        <f>Desglose!Z28+Surrend_Sr!Y16-Surrend_Sr!Z6</f>
        <v>7098254.5328927469</v>
      </c>
      <c r="AA16" s="1">
        <f>Desglose!AA28+Surrend_Sr!Z16-Surrend_Sr!AA6</f>
        <v>7367889.4422348915</v>
      </c>
      <c r="AB16" s="1">
        <f>Desglose!AB28+Surrend_Sr!AA16-Surrend_Sr!AB6</f>
        <v>7632131.6533901934</v>
      </c>
      <c r="AC16" s="1">
        <f>Desglose!AC28+Surrend_Sr!AB16-Surrend_Sr!AC6</f>
        <v>8302689.0203223899</v>
      </c>
      <c r="AD16" s="1">
        <f>Desglose!AD28+Surrend_Sr!AC16-Surrend_Sr!AD6</f>
        <v>8959835.2399159428</v>
      </c>
      <c r="AE16" s="1">
        <f>Desglose!AE28+Surrend_Sr!AD16-Surrend_Sr!AE6</f>
        <v>9603838.5351176243</v>
      </c>
      <c r="AF16" s="1">
        <f>Desglose!AF28+Surrend_Sr!AE16-Surrend_Sr!AF6</f>
        <v>10234961.764415272</v>
      </c>
      <c r="AG16" s="1">
        <f>Desglose!AG28+Surrend_Sr!AF16-Surrend_Sr!AG6</f>
        <v>10853462.529126966</v>
      </c>
      <c r="AH16" s="1">
        <f>Desglose!AH28+Surrend_Sr!AG16-Surrend_Sr!AH6</f>
        <v>11459593.278544428</v>
      </c>
      <c r="AI16" s="1">
        <f>Desglose!AI28+Surrend_Sr!AH16-Surrend_Sr!AI6</f>
        <v>12053601.41297354</v>
      </c>
      <c r="AJ16" s="1">
        <f>Desglose!AJ28+Surrend_Sr!AI16-Surrend_Sr!AJ6</f>
        <v>12635729.384714069</v>
      </c>
      <c r="AK16" s="1">
        <f>Desglose!AK28+Surrend_Sr!AJ16-Surrend_Sr!AK6</f>
        <v>13206214.797019787</v>
      </c>
      <c r="AL16" s="1">
        <f>Desglose!AL28+Surrend_Sr!AK16-Surrend_Sr!AL6</f>
        <v>13765290.501079392</v>
      </c>
      <c r="AM16" s="1">
        <f>Desglose!AM28+Surrend_Sr!AL16-Surrend_Sr!AM6</f>
        <v>14313184.691057803</v>
      </c>
      <c r="AN16" s="1">
        <f>Desglose!AN28+Surrend_Sr!AM16-Surrend_Sr!AN6</f>
        <v>14850120.997236647</v>
      </c>
      <c r="AO16" s="1">
        <f>Desglose!AO28+Surrend_Sr!AN16-Surrend_Sr!AO6</f>
        <v>15787918.577291913</v>
      </c>
      <c r="AP16" s="1">
        <f>Desglose!AP28+Surrend_Sr!AO16-Surrend_Sr!AP6</f>
        <v>16706960.205746075</v>
      </c>
      <c r="AQ16" s="1">
        <f>Desglose!AQ28+Surrend_Sr!AP16-Surrend_Sr!AQ6</f>
        <v>17607621.001631156</v>
      </c>
      <c r="AR16" s="1">
        <f>Desglose!AR28+Surrend_Sr!AQ16-Surrend_Sr!AR6</f>
        <v>18490268.581598531</v>
      </c>
      <c r="AS16" s="1">
        <f>Desglose!AS28+Surrend_Sr!AR16-Surrend_Sr!AS6</f>
        <v>19355263.209966563</v>
      </c>
      <c r="AT16" s="1">
        <f>Desglose!AT28+Surrend_Sr!AS16-Surrend_Sr!AT6</f>
        <v>20202957.945767231</v>
      </c>
      <c r="AU16" s="1">
        <f>Desglose!AU28+Surrend_Sr!AT16-Surrend_Sr!AU6</f>
        <v>21033698.786851887</v>
      </c>
      <c r="AV16" s="1">
        <f>Desglose!AV28+Surrend_Sr!AU16-Surrend_Sr!AV6</f>
        <v>21847824.811114848</v>
      </c>
      <c r="AW16" s="1">
        <f>Desglose!AW28+Surrend_Sr!AV16-Surrend_Sr!AW6</f>
        <v>22645668.314892549</v>
      </c>
      <c r="AX16" s="1">
        <f>Desglose!AX28+Surrend_Sr!AW16-Surrend_Sr!AX6</f>
        <v>23427554.948594697</v>
      </c>
      <c r="AY16" s="1">
        <f>Desglose!AY28+Surrend_Sr!AX16-Surrend_Sr!AY6</f>
        <v>24193803.849622805</v>
      </c>
      <c r="AZ16" s="1">
        <f t="shared" si="8"/>
        <v>7367889.4422348915</v>
      </c>
      <c r="BA16" s="1">
        <f t="shared" si="9"/>
        <v>14313184.691057803</v>
      </c>
      <c r="BB16" s="1">
        <f t="shared" si="10"/>
        <v>24193803.849622805</v>
      </c>
    </row>
    <row r="17" spans="1:54" x14ac:dyDescent="0.3">
      <c r="A17" s="5" t="s">
        <v>22</v>
      </c>
      <c r="B17" s="5"/>
      <c r="C17" s="1">
        <f>Desglose!C29-Surrend_Sr!C7</f>
        <v>864360.00000000012</v>
      </c>
      <c r="D17" s="1">
        <f>Desglose!D29+Surrend_Sr!C17-Surrend_Sr!D7</f>
        <v>1711432.8000000003</v>
      </c>
      <c r="E17" s="1">
        <f>Desglose!E29+Surrend_Sr!D17-Surrend_Sr!E7</f>
        <v>3282444.1440000008</v>
      </c>
      <c r="F17" s="1">
        <f>Desglose!F29+Surrend_Sr!E17-Surrend_Sr!F7</f>
        <v>5686395.2611200009</v>
      </c>
      <c r="G17" s="1">
        <f>Desglose!G29+Surrend_Sr!F17-Surrend_Sr!G7</f>
        <v>8536187.3558976017</v>
      </c>
      <c r="H17" s="1">
        <f>Desglose!H29+Surrend_Sr!G17-Surrend_Sr!H7</f>
        <v>11328983.60877965</v>
      </c>
      <c r="I17" s="1">
        <f>Desglose!I29+Surrend_Sr!H17-Surrend_Sr!I7</f>
        <v>14065923.936604057</v>
      </c>
      <c r="J17" s="1">
        <f>Desglose!J29+Surrend_Sr!I17-Surrend_Sr!J7</f>
        <v>16748125.457871975</v>
      </c>
      <c r="K17" s="1">
        <f>Desglose!K29+Surrend_Sr!J17-Surrend_Sr!K7</f>
        <v>19376682.948714539</v>
      </c>
      <c r="L17" s="1">
        <f>Desglose!L29+Surrend_Sr!K17-Surrend_Sr!L7</f>
        <v>21952669.28974025</v>
      </c>
      <c r="M17" s="1">
        <f>Desglose!M29+Surrend_Sr!L17-Surrend_Sr!M7</f>
        <v>24477135.903945446</v>
      </c>
      <c r="N17" s="1">
        <f>Desglose!N29+Surrend_Sr!M17-Surrend_Sr!N7</f>
        <v>26951113.185866538</v>
      </c>
      <c r="O17" s="1">
        <f t="shared" si="11"/>
        <v>26951113.185866538</v>
      </c>
      <c r="P17" s="1">
        <f>Desglose!P29+Surrend_Sr!O17-Surrend_Sr!P7</f>
        <v>29375610.922149207</v>
      </c>
      <c r="Q17" s="1">
        <f>Desglose!Q29+Surrend_Sr!P17-Surrend_Sr!Q7</f>
        <v>31751618.703706224</v>
      </c>
      <c r="R17" s="1">
        <f>Desglose!R29+Surrend_Sr!Q17-Surrend_Sr!R7</f>
        <v>34080106.329632103</v>
      </c>
      <c r="S17" s="1">
        <f>Desglose!S29+Surrend_Sr!R17-Surrend_Sr!S7</f>
        <v>36362024.20303946</v>
      </c>
      <c r="T17" s="1">
        <f>Desglose!T29+Surrend_Sr!S17-Surrend_Sr!T7</f>
        <v>38598303.718978673</v>
      </c>
      <c r="U17" s="1">
        <f>Desglose!U29+Surrend_Sr!T17-Surrend_Sr!U7</f>
        <v>40789857.644599102</v>
      </c>
      <c r="V17" s="1">
        <f>Desglose!V29+Surrend_Sr!U17-Surrend_Sr!V7</f>
        <v>42937580.491707124</v>
      </c>
      <c r="W17" s="1">
        <f>Desglose!W29+Surrend_Sr!V17-Surrend_Sr!W7</f>
        <v>45042348.881872982</v>
      </c>
      <c r="X17" s="1">
        <f>Desglose!X29+Surrend_Sr!W17-Surrend_Sr!X7</f>
        <v>47105021.904235519</v>
      </c>
      <c r="Y17" s="1">
        <f>Desglose!Y29+Surrend_Sr!X17-Surrend_Sr!Y7</f>
        <v>49126441.466150805</v>
      </c>
      <c r="Z17" s="1">
        <f>Desglose!Z29+Surrend_Sr!Y17-Surrend_Sr!Z7</f>
        <v>51107432.636827789</v>
      </c>
      <c r="AA17" s="1">
        <f>Desglose!AA29+Surrend_Sr!Z17-Surrend_Sr!AA7</f>
        <v>53048803.984091237</v>
      </c>
      <c r="AB17" s="1">
        <f>Desglose!AB29+Surrend_Sr!AA17-Surrend_Sr!AB7</f>
        <v>54951347.904409416</v>
      </c>
      <c r="AC17" s="1">
        <f>Desglose!AC29+Surrend_Sr!AB17-Surrend_Sr!AC7</f>
        <v>59779360.946321227</v>
      </c>
      <c r="AD17" s="1">
        <f>Desglose!AD29+Surrend_Sr!AC17-Surrend_Sr!AD7</f>
        <v>64510813.727394804</v>
      </c>
      <c r="AE17" s="1">
        <f>Desglose!AE29+Surrend_Sr!AD17-Surrend_Sr!AE7</f>
        <v>69147637.452846915</v>
      </c>
      <c r="AF17" s="1">
        <f>Desglose!AF29+Surrend_Sr!AE17-Surrend_Sr!AF7</f>
        <v>73691724.703789979</v>
      </c>
      <c r="AG17" s="1">
        <f>Desglose!AG29+Surrend_Sr!AF17-Surrend_Sr!AG7</f>
        <v>78144930.209714174</v>
      </c>
      <c r="AH17" s="1">
        <f>Desglose!AH29+Surrend_Sr!AG17-Surrend_Sr!AH7</f>
        <v>82509071.605519891</v>
      </c>
      <c r="AI17" s="1">
        <f>Desglose!AI29+Surrend_Sr!AH17-Surrend_Sr!AI7</f>
        <v>86785930.173409492</v>
      </c>
      <c r="AJ17" s="1">
        <f>Desglose!AJ29+Surrend_Sr!AI17-Surrend_Sr!AJ7</f>
        <v>90977251.569941297</v>
      </c>
      <c r="AK17" s="1">
        <f>Desglose!AK29+Surrend_Sr!AJ17-Surrend_Sr!AK7</f>
        <v>95084746.538542464</v>
      </c>
      <c r="AL17" s="1">
        <f>Desglose!AL29+Surrend_Sr!AK17-Surrend_Sr!AL7</f>
        <v>99110091.60777162</v>
      </c>
      <c r="AM17" s="1">
        <f>Desglose!AM29+Surrend_Sr!AL17-Surrend_Sr!AM7</f>
        <v>103054929.77561618</v>
      </c>
      <c r="AN17" s="1">
        <f>Desglose!AN29+Surrend_Sr!AM17-Surrend_Sr!AN7</f>
        <v>106920871.18010385</v>
      </c>
      <c r="AO17" s="1">
        <f>Desglose!AO29+Surrend_Sr!AN17-Surrend_Sr!AO7</f>
        <v>113673013.75650178</v>
      </c>
      <c r="AP17" s="1">
        <f>Desglose!AP29+Surrend_Sr!AO17-Surrend_Sr!AP7</f>
        <v>120290113.48137175</v>
      </c>
      <c r="AQ17" s="1">
        <f>Desglose!AQ29+Surrend_Sr!AP17-Surrend_Sr!AQ7</f>
        <v>126774871.21174431</v>
      </c>
      <c r="AR17" s="1">
        <f>Desglose!AR29+Surrend_Sr!AQ17-Surrend_Sr!AR7</f>
        <v>133129933.78750943</v>
      </c>
      <c r="AS17" s="1">
        <f>Desglose!AS29+Surrend_Sr!AR17-Surrend_Sr!AS7</f>
        <v>139357895.11175925</v>
      </c>
      <c r="AT17" s="1">
        <f>Desglose!AT29+Surrend_Sr!AS17-Surrend_Sr!AT7</f>
        <v>145461297.20952407</v>
      </c>
      <c r="AU17" s="1">
        <f>Desglose!AU29+Surrend_Sr!AT17-Surrend_Sr!AU7</f>
        <v>151442631.26533359</v>
      </c>
      <c r="AV17" s="1">
        <f>Desglose!AV29+Surrend_Sr!AU17-Surrend_Sr!AV7</f>
        <v>157304338.64002693</v>
      </c>
      <c r="AW17" s="1">
        <f>Desglose!AW29+Surrend_Sr!AV17-Surrend_Sr!AW7</f>
        <v>163048811.86722639</v>
      </c>
      <c r="AX17" s="1">
        <f>Desglose!AX29+Surrend_Sr!AW17-Surrend_Sr!AX7</f>
        <v>168678395.62988186</v>
      </c>
      <c r="AY17" s="1">
        <f>Desglose!AY29+Surrend_Sr!AX17-Surrend_Sr!AY7</f>
        <v>174195387.71728423</v>
      </c>
      <c r="AZ17" s="1">
        <f t="shared" si="8"/>
        <v>53048803.984091237</v>
      </c>
      <c r="BA17" s="1">
        <f t="shared" si="9"/>
        <v>103054929.77561618</v>
      </c>
      <c r="BB17" s="1">
        <f t="shared" si="10"/>
        <v>174195387.71728423</v>
      </c>
    </row>
    <row r="18" spans="1:54" x14ac:dyDescent="0.3">
      <c r="A18" s="5" t="s">
        <v>23</v>
      </c>
      <c r="B18" s="5"/>
      <c r="C18" s="1">
        <f>Desglose!C30-Surrend_Sr!C8</f>
        <v>549920</v>
      </c>
      <c r="D18" s="1">
        <f>Desglose!D30+Surrend_Sr!C18-Surrend_Sr!D8</f>
        <v>1089941.44</v>
      </c>
      <c r="E18" s="1">
        <f>Desglose!E30+Surrend_Sr!D18-Surrend_Sr!E8</f>
        <v>2091602.4940799999</v>
      </c>
      <c r="F18" s="1">
        <f>Desglose!F30+Surrend_Sr!E18-Surrend_Sr!F8</f>
        <v>3625153.6491865595</v>
      </c>
      <c r="G18" s="1">
        <f>Desglose!G30+Surrend_Sr!F18-Surrend_Sr!G8</f>
        <v>5445340.8835012009</v>
      </c>
      <c r="H18" s="1">
        <f>Desglose!H30+Surrend_Sr!G18-Surrend_Sr!H8</f>
        <v>7232764.7475981796</v>
      </c>
      <c r="I18" s="1">
        <f>Desglose!I30+Surrend_Sr!H18-Surrend_Sr!I8</f>
        <v>8988014.9821414109</v>
      </c>
      <c r="J18" s="1">
        <f>Desglose!J30+Surrend_Sr!I18-Surrend_Sr!J8</f>
        <v>10711670.712462865</v>
      </c>
      <c r="K18" s="1">
        <f>Desglose!K30+Surrend_Sr!J18-Surrend_Sr!K8</f>
        <v>12404300.639638534</v>
      </c>
      <c r="L18" s="1">
        <f>Desglose!L30+Surrend_Sr!K18-Surrend_Sr!L8</f>
        <v>14066463.228125039</v>
      </c>
      <c r="M18" s="1">
        <f>Desglose!M30+Surrend_Sr!L18-Surrend_Sr!M8</f>
        <v>15698706.890018789</v>
      </c>
      <c r="N18" s="1">
        <f>Desglose!N30+Surrend_Sr!M18-Surrend_Sr!N8</f>
        <v>17301570.165998451</v>
      </c>
      <c r="O18" s="1">
        <f t="shared" si="11"/>
        <v>17301570.165998451</v>
      </c>
      <c r="P18" s="1">
        <f>Desglose!P30+Surrend_Sr!O18-Surrend_Sr!P8</f>
        <v>18875581.90301048</v>
      </c>
      <c r="Q18" s="1">
        <f>Desglose!Q30+Surrend_Sr!P18-Surrend_Sr!Q8</f>
        <v>20421261.428756293</v>
      </c>
      <c r="R18" s="1">
        <f>Desglose!R30+Surrend_Sr!Q18-Surrend_Sr!R8</f>
        <v>21939118.723038681</v>
      </c>
      <c r="S18" s="1">
        <f>Desglose!S30+Surrend_Sr!R18-Surrend_Sr!S8</f>
        <v>23429654.586023986</v>
      </c>
      <c r="T18" s="1">
        <f>Desglose!T30+Surrend_Sr!S18-Surrend_Sr!T8</f>
        <v>24893360.803475555</v>
      </c>
      <c r="U18" s="1">
        <f>Desglose!U30+Surrend_Sr!T18-Surrend_Sr!U8</f>
        <v>26330720.309012994</v>
      </c>
      <c r="V18" s="1">
        <f>Desglose!V30+Surrend_Sr!U18-Surrend_Sr!V8</f>
        <v>27742207.343450759</v>
      </c>
      <c r="W18" s="1">
        <f>Desglose!W30+Surrend_Sr!V18-Surrend_Sr!W8</f>
        <v>29128287.611268643</v>
      </c>
      <c r="X18" s="1">
        <f>Desglose!X30+Surrend_Sr!W18-Surrend_Sr!X8</f>
        <v>30489418.434265807</v>
      </c>
      <c r="Y18" s="1">
        <f>Desglose!Y30+Surrend_Sr!X18-Surrend_Sr!Y8</f>
        <v>31826048.902449023</v>
      </c>
      <c r="Z18" s="1">
        <f>Desglose!Z30+Surrend_Sr!Y18-Surrend_Sr!Z8</f>
        <v>33138620.022204943</v>
      </c>
      <c r="AA18" s="1">
        <f>Desglose!AA30+Surrend_Sr!Z18-Surrend_Sr!AA8</f>
        <v>34427564.861805253</v>
      </c>
      <c r="AB18" s="1">
        <f>Desglose!AB30+Surrend_Sr!AA18-Surrend_Sr!AB8</f>
        <v>35693308.694292761</v>
      </c>
      <c r="AC18" s="1">
        <f>Desglose!AC30+Surrend_Sr!AB18-Surrend_Sr!AC8</f>
        <v>38821709.137795493</v>
      </c>
      <c r="AD18" s="1">
        <f>Desglose!AD30+Surrend_Sr!AC18-Surrend_Sr!AD8</f>
        <v>41893798.37331517</v>
      </c>
      <c r="AE18" s="1">
        <f>Desglose!AE30+Surrend_Sr!AD18-Surrend_Sr!AE8</f>
        <v>44910590.002595499</v>
      </c>
      <c r="AF18" s="1">
        <f>Desglose!AF30+Surrend_Sr!AE18-Surrend_Sr!AF8</f>
        <v>47873079.382548779</v>
      </c>
      <c r="AG18" s="1">
        <f>Desglose!AG30+Surrend_Sr!AF18-Surrend_Sr!AG8</f>
        <v>50782243.953662902</v>
      </c>
      <c r="AH18" s="1">
        <f>Desglose!AH30+Surrend_Sr!AG18-Surrend_Sr!AH8</f>
        <v>53639043.562496968</v>
      </c>
      <c r="AI18" s="1">
        <f>Desglose!AI30+Surrend_Sr!AH18-Surrend_Sr!AI8</f>
        <v>56444420.77837202</v>
      </c>
      <c r="AJ18" s="1">
        <f>Desglose!AJ30+Surrend_Sr!AI18-Surrend_Sr!AJ8</f>
        <v>59199301.20436132</v>
      </c>
      <c r="AK18" s="1">
        <f>Desglose!AK30+Surrend_Sr!AJ18-Surrend_Sr!AK8</f>
        <v>61904593.782682814</v>
      </c>
      <c r="AL18" s="1">
        <f>Desglose!AL30+Surrend_Sr!AK18-Surrend_Sr!AL8</f>
        <v>64561191.094594523</v>
      </c>
      <c r="AM18" s="1">
        <f>Desglose!AM30+Surrend_Sr!AL18-Surrend_Sr!AM8</f>
        <v>67169969.654891819</v>
      </c>
      <c r="AN18" s="1">
        <f>Desglose!AN30+Surrend_Sr!AM18-Surrend_Sr!AN8</f>
        <v>69731790.201103762</v>
      </c>
      <c r="AO18" s="1">
        <f>Desglose!AO30+Surrend_Sr!AN18-Surrend_Sr!AO8</f>
        <v>74132937.977483898</v>
      </c>
      <c r="AP18" s="1">
        <f>Desglose!AP30+Surrend_Sr!AO18-Surrend_Sr!AP8</f>
        <v>78454865.093889192</v>
      </c>
      <c r="AQ18" s="1">
        <f>Desglose!AQ30+Surrend_Sr!AP18-Surrend_Sr!AQ8</f>
        <v>82698997.522199184</v>
      </c>
      <c r="AR18" s="1">
        <f>Desglose!AR30+Surrend_Sr!AQ18-Surrend_Sr!AR8</f>
        <v>86866735.566799596</v>
      </c>
      <c r="AS18" s="1">
        <f>Desglose!AS30+Surrend_Sr!AR18-Surrend_Sr!AS8</f>
        <v>90959454.326597199</v>
      </c>
      <c r="AT18" s="1">
        <f>Desglose!AT30+Surrend_Sr!AS18-Surrend_Sr!AT8</f>
        <v>94978504.148718446</v>
      </c>
      <c r="AU18" s="1">
        <f>Desglose!AU30+Surrend_Sr!AT18-Surrend_Sr!AU8</f>
        <v>98925211.074041516</v>
      </c>
      <c r="AV18" s="1">
        <f>Desglose!AV30+Surrend_Sr!AU18-Surrend_Sr!AV8</f>
        <v>102800877.27470876</v>
      </c>
      <c r="AW18" s="1">
        <f>Desglose!AW30+Surrend_Sr!AV18-Surrend_Sr!AW8</f>
        <v>106606781.48376401</v>
      </c>
      <c r="AX18" s="1">
        <f>Desglose!AX30+Surrend_Sr!AW18-Surrend_Sr!AX8</f>
        <v>110344179.41705626</v>
      </c>
      <c r="AY18" s="1">
        <f>Desglose!AY30+Surrend_Sr!AX18-Surrend_Sr!AY8</f>
        <v>114014304.18754925</v>
      </c>
      <c r="AZ18" s="1">
        <f t="shared" si="8"/>
        <v>34427564.861805253</v>
      </c>
      <c r="BA18" s="1">
        <f t="shared" si="9"/>
        <v>67169969.654891819</v>
      </c>
      <c r="BB18" s="1">
        <f t="shared" si="10"/>
        <v>114014304.18754925</v>
      </c>
    </row>
    <row r="19" spans="1:54" x14ac:dyDescent="0.3">
      <c r="A19" s="5" t="s">
        <v>24</v>
      </c>
      <c r="B19" s="5"/>
      <c r="C19" s="1">
        <f>Desglose!C31-Surrend_Sr!C9</f>
        <v>515550</v>
      </c>
      <c r="D19" s="1">
        <f>Desglose!D31+Surrend_Sr!C19-Surrend_Sr!D9</f>
        <v>1021820.1</v>
      </c>
      <c r="E19" s="1">
        <f>Desglose!E31+Surrend_Sr!D19-Surrend_Sr!E9</f>
        <v>1960877.3382000001</v>
      </c>
      <c r="F19" s="1">
        <f>Desglose!F31+Surrend_Sr!E19-Surrend_Sr!F9</f>
        <v>3398581.5461124</v>
      </c>
      <c r="G19" s="1">
        <f>Desglose!G31+Surrend_Sr!F19-Surrend_Sr!G9</f>
        <v>5105007.0782823768</v>
      </c>
      <c r="H19" s="1">
        <f>Desglose!H31+Surrend_Sr!G19-Surrend_Sr!H9</f>
        <v>6780716.9508732939</v>
      </c>
      <c r="I19" s="1">
        <f>Desglose!I31+Surrend_Sr!H19-Surrend_Sr!I9</f>
        <v>8426264.0457575731</v>
      </c>
      <c r="J19" s="1">
        <f>Desglose!J31+Surrend_Sr!I19-Surrend_Sr!J9</f>
        <v>10042191.292933937</v>
      </c>
      <c r="K19" s="1">
        <f>Desglose!K31+Surrend_Sr!J19-Surrend_Sr!K9</f>
        <v>11629031.849661127</v>
      </c>
      <c r="L19" s="1">
        <f>Desglose!L31+Surrend_Sr!K19-Surrend_Sr!L9</f>
        <v>13187309.276367227</v>
      </c>
      <c r="M19" s="1">
        <f>Desglose!M31+Surrend_Sr!L19-Surrend_Sr!M9</f>
        <v>14717537.709392617</v>
      </c>
      <c r="N19" s="1">
        <f>Desglose!N31+Surrend_Sr!M19-Surrend_Sr!N9</f>
        <v>16220222.03062355</v>
      </c>
      <c r="O19" s="1">
        <f t="shared" si="11"/>
        <v>16220222.03062355</v>
      </c>
      <c r="P19" s="1">
        <f>Desglose!P31+Surrend_Sr!O19-Surrend_Sr!P9</f>
        <v>17695858.034072325</v>
      </c>
      <c r="Q19" s="1">
        <f>Desglose!Q31+Surrend_Sr!P19-Surrend_Sr!Q9</f>
        <v>19144932.589459024</v>
      </c>
      <c r="R19" s="1">
        <f>Desglose!R31+Surrend_Sr!Q19-Surrend_Sr!R9</f>
        <v>20567923.802848764</v>
      </c>
      <c r="S19" s="1">
        <f>Desglose!S31+Surrend_Sr!R19-Surrend_Sr!S9</f>
        <v>21965301.174397487</v>
      </c>
      <c r="T19" s="1">
        <f>Desglose!T31+Surrend_Sr!S19-Surrend_Sr!T9</f>
        <v>23337525.753258333</v>
      </c>
      <c r="U19" s="1">
        <f>Desglose!U31+Surrend_Sr!T19-Surrend_Sr!U9</f>
        <v>24685050.289699681</v>
      </c>
      <c r="V19" s="1">
        <f>Desglose!V31+Surrend_Sr!U19-Surrend_Sr!V9</f>
        <v>26008319.384485088</v>
      </c>
      <c r="W19" s="1">
        <f>Desglose!W31+Surrend_Sr!V19-Surrend_Sr!W9</f>
        <v>27307769.635564357</v>
      </c>
      <c r="X19" s="1">
        <f>Desglose!X31+Surrend_Sr!W19-Surrend_Sr!X9</f>
        <v>28583829.782124199</v>
      </c>
      <c r="Y19" s="1">
        <f>Desglose!Y31+Surrend_Sr!X19-Surrend_Sr!Y9</f>
        <v>29836920.846045963</v>
      </c>
      <c r="Z19" s="1">
        <f>Desglose!Z31+Surrend_Sr!Y19-Surrend_Sr!Z9</f>
        <v>31067456.270817135</v>
      </c>
      <c r="AA19" s="1">
        <f>Desglose!AA31+Surrend_Sr!Z19-Surrend_Sr!AA9</f>
        <v>32275842.057942428</v>
      </c>
      <c r="AB19" s="1">
        <f>Desglose!AB31+Surrend_Sr!AA19-Surrend_Sr!AB9</f>
        <v>33462476.900899462</v>
      </c>
      <c r="AC19" s="1">
        <f>Desglose!AC31+Surrend_Sr!AB19-Surrend_Sr!AC9</f>
        <v>36395352.31668327</v>
      </c>
      <c r="AD19" s="1">
        <f>Desglose!AD31+Surrend_Sr!AC19-Surrend_Sr!AD9</f>
        <v>39275435.974982969</v>
      </c>
      <c r="AE19" s="1">
        <f>Desglose!AE31+Surrend_Sr!AD19-Surrend_Sr!AE9</f>
        <v>42103678.127433278</v>
      </c>
      <c r="AF19" s="1">
        <f>Desglose!AF31+Surrend_Sr!AE19-Surrend_Sr!AF9</f>
        <v>44881011.921139479</v>
      </c>
      <c r="AG19" s="1">
        <f>Desglose!AG31+Surrend_Sr!AF19-Surrend_Sr!AG9</f>
        <v>47608353.706558965</v>
      </c>
      <c r="AH19" s="1">
        <f>Desglose!AH31+Surrend_Sr!AG19-Surrend_Sr!AH9</f>
        <v>50286603.339840904</v>
      </c>
      <c r="AI19" s="1">
        <f>Desglose!AI31+Surrend_Sr!AH19-Surrend_Sr!AI9</f>
        <v>52916644.479723766</v>
      </c>
      <c r="AJ19" s="1">
        <f>Desglose!AJ31+Surrend_Sr!AI19-Surrend_Sr!AJ9</f>
        <v>55499344.879088737</v>
      </c>
      <c r="AK19" s="1">
        <f>Desglose!AK31+Surrend_Sr!AJ19-Surrend_Sr!AK9</f>
        <v>58035556.67126514</v>
      </c>
      <c r="AL19" s="1">
        <f>Desglose!AL31+Surrend_Sr!AK19-Surrend_Sr!AL9</f>
        <v>60526116.651182368</v>
      </c>
      <c r="AM19" s="1">
        <f>Desglose!AM31+Surrend_Sr!AL19-Surrend_Sr!AM9</f>
        <v>62971846.551461086</v>
      </c>
      <c r="AN19" s="1">
        <f>Desglose!AN31+Surrend_Sr!AM19-Surrend_Sr!AN9</f>
        <v>65373553.313534789</v>
      </c>
      <c r="AO19" s="1">
        <f>Desglose!AO31+Surrend_Sr!AN19-Surrend_Sr!AO9</f>
        <v>69499629.353891149</v>
      </c>
      <c r="AP19" s="1">
        <f>Desglose!AP31+Surrend_Sr!AO19-Surrend_Sr!AP9</f>
        <v>73551436.025521114</v>
      </c>
      <c r="AQ19" s="1">
        <f>Desglose!AQ31+Surrend_Sr!AP19-Surrend_Sr!AQ9</f>
        <v>77530310.177061737</v>
      </c>
      <c r="AR19" s="1">
        <f>Desglose!AR31+Surrend_Sr!AQ19-Surrend_Sr!AR9</f>
        <v>81437564.593874618</v>
      </c>
      <c r="AS19" s="1">
        <f>Desglose!AS31+Surrend_Sr!AR19-Surrend_Sr!AS9</f>
        <v>85274488.431184873</v>
      </c>
      <c r="AT19" s="1">
        <f>Desglose!AT31+Surrend_Sr!AS19-Surrend_Sr!AT9</f>
        <v>89042347.639423549</v>
      </c>
      <c r="AU19" s="1">
        <f>Desglose!AU31+Surrend_Sr!AT19-Surrend_Sr!AU9</f>
        <v>92742385.38191393</v>
      </c>
      <c r="AV19" s="1">
        <f>Desglose!AV31+Surrend_Sr!AU19-Surrend_Sr!AV9</f>
        <v>96375822.445039481</v>
      </c>
      <c r="AW19" s="1">
        <f>Desglose!AW31+Surrend_Sr!AV19-Surrend_Sr!AW9</f>
        <v>99943857.641028777</v>
      </c>
      <c r="AX19" s="1">
        <f>Desglose!AX31+Surrend_Sr!AW19-Surrend_Sr!AX9</f>
        <v>103447668.20349026</v>
      </c>
      <c r="AY19" s="1">
        <f>Desglose!AY31+Surrend_Sr!AX19-Surrend_Sr!AY9</f>
        <v>106888410.17582743</v>
      </c>
      <c r="AZ19" s="1">
        <f t="shared" si="8"/>
        <v>32275842.057942428</v>
      </c>
      <c r="BA19" s="1">
        <f t="shared" si="9"/>
        <v>62971846.551461086</v>
      </c>
      <c r="BB19" s="1">
        <f t="shared" si="10"/>
        <v>106888410.17582743</v>
      </c>
    </row>
    <row r="20" spans="1:54" x14ac:dyDescent="0.3">
      <c r="A20" s="5" t="s">
        <v>25</v>
      </c>
      <c r="B20" s="5"/>
      <c r="C20" s="1">
        <f>Desglose!C32-Surrend_Sr!C10</f>
        <v>0</v>
      </c>
      <c r="D20" s="1">
        <f>Desglose!D32+Surrend_Sr!C20-Surrend_Sr!D10</f>
        <v>0</v>
      </c>
      <c r="E20" s="1">
        <f>Desglose!E32+Surrend_Sr!D20-Surrend_Sr!E10</f>
        <v>0</v>
      </c>
      <c r="F20" s="1">
        <f>Desglose!F32+Surrend_Sr!E20-Surrend_Sr!F10</f>
        <v>0</v>
      </c>
      <c r="G20" s="1">
        <f>Desglose!G32+Surrend_Sr!F20-Surrend_Sr!G10</f>
        <v>0</v>
      </c>
      <c r="H20" s="1">
        <f>Desglose!H32+Surrend_Sr!G20-Surrend_Sr!H10</f>
        <v>0</v>
      </c>
      <c r="I20" s="1">
        <f>Desglose!I32+Surrend_Sr!H20-Surrend_Sr!I10</f>
        <v>0</v>
      </c>
      <c r="J20" s="1">
        <f>Desglose!J32+Surrend_Sr!I20-Surrend_Sr!J10</f>
        <v>0</v>
      </c>
      <c r="K20" s="1">
        <f>Desglose!K32+Surrend_Sr!J20-Surrend_Sr!K10</f>
        <v>0</v>
      </c>
      <c r="L20" s="1">
        <f>Desglose!L32+Surrend_Sr!K20-Surrend_Sr!L10</f>
        <v>0</v>
      </c>
      <c r="M20" s="1">
        <f>Desglose!M32+Surrend_Sr!L20-Surrend_Sr!M10</f>
        <v>0</v>
      </c>
      <c r="N20" s="1">
        <f>Desglose!N32+Surrend_Sr!M20-Surrend_Sr!N10</f>
        <v>0</v>
      </c>
      <c r="O20" s="1">
        <f t="shared" si="11"/>
        <v>0</v>
      </c>
      <c r="P20" s="1">
        <f>Desglose!P32+Surrend_Sr!O20-Surrend_Sr!P10</f>
        <v>0</v>
      </c>
      <c r="Q20" s="1">
        <f>Desglose!Q32+Surrend_Sr!P20-Surrend_Sr!Q10</f>
        <v>0</v>
      </c>
      <c r="R20" s="1">
        <f>Desglose!R32+Surrend_Sr!Q20-Surrend_Sr!R10</f>
        <v>0</v>
      </c>
      <c r="S20" s="1">
        <f>Desglose!S32+Surrend_Sr!R20-Surrend_Sr!S10</f>
        <v>0</v>
      </c>
      <c r="T20" s="1">
        <f>Desglose!T32+Surrend_Sr!S20-Surrend_Sr!T10</f>
        <v>0</v>
      </c>
      <c r="U20" s="1">
        <f>Desglose!U32+Surrend_Sr!T20-Surrend_Sr!U10</f>
        <v>0</v>
      </c>
      <c r="V20" s="1">
        <f>Desglose!V32+Surrend_Sr!U20-Surrend_Sr!V10</f>
        <v>0</v>
      </c>
      <c r="W20" s="1">
        <f>Desglose!W32+Surrend_Sr!V20-Surrend_Sr!W10</f>
        <v>0</v>
      </c>
      <c r="X20" s="1">
        <f>Desglose!X32+Surrend_Sr!W20-Surrend_Sr!X10</f>
        <v>0</v>
      </c>
      <c r="Y20" s="1">
        <f>Desglose!Y32+Surrend_Sr!X20-Surrend_Sr!Y10</f>
        <v>0</v>
      </c>
      <c r="Z20" s="1">
        <f>Desglose!Z32+Surrend_Sr!Y20-Surrend_Sr!Z10</f>
        <v>0</v>
      </c>
      <c r="AA20" s="1">
        <f>Desglose!AA32+Surrend_Sr!Z20-Surrend_Sr!AA10</f>
        <v>0</v>
      </c>
      <c r="AB20" s="1">
        <f>Desglose!AB32+Surrend_Sr!AA20-Surrend_Sr!AB10</f>
        <v>0</v>
      </c>
      <c r="AC20" s="1">
        <f>Desglose!AC32+Surrend_Sr!AB20-Surrend_Sr!AC10</f>
        <v>0</v>
      </c>
      <c r="AD20" s="1">
        <f>Desglose!AD32+Surrend_Sr!AC20-Surrend_Sr!AD10</f>
        <v>0</v>
      </c>
      <c r="AE20" s="1">
        <f>Desglose!AE32+Surrend_Sr!AD20-Surrend_Sr!AE10</f>
        <v>0</v>
      </c>
      <c r="AF20" s="1">
        <f>Desglose!AF32+Surrend_Sr!AE20-Surrend_Sr!AF10</f>
        <v>0</v>
      </c>
      <c r="AG20" s="1">
        <f>Desglose!AG32+Surrend_Sr!AF20-Surrend_Sr!AG10</f>
        <v>0</v>
      </c>
      <c r="AH20" s="1">
        <f>Desglose!AH32+Surrend_Sr!AG20-Surrend_Sr!AH10</f>
        <v>0</v>
      </c>
      <c r="AI20" s="1">
        <f>Desglose!AI32+Surrend_Sr!AH20-Surrend_Sr!AI10</f>
        <v>0</v>
      </c>
      <c r="AJ20" s="1">
        <f>Desglose!AJ32+Surrend_Sr!AI20-Surrend_Sr!AJ10</f>
        <v>0</v>
      </c>
      <c r="AK20" s="1">
        <f>Desglose!AK32+Surrend_Sr!AJ20-Surrend_Sr!AK10</f>
        <v>0</v>
      </c>
      <c r="AL20" s="1">
        <f>Desglose!AL32+Surrend_Sr!AK20-Surrend_Sr!AL10</f>
        <v>0</v>
      </c>
      <c r="AM20" s="1">
        <f>Desglose!AM32+Surrend_Sr!AL20-Surrend_Sr!AM10</f>
        <v>0</v>
      </c>
      <c r="AN20" s="1">
        <f>Desglose!AN32+Surrend_Sr!AM20-Surrend_Sr!AN10</f>
        <v>0</v>
      </c>
      <c r="AO20" s="1">
        <f>Desglose!AO32+Surrend_Sr!AN20-Surrend_Sr!AO10</f>
        <v>0</v>
      </c>
      <c r="AP20" s="1">
        <f>Desglose!AP32+Surrend_Sr!AO20-Surrend_Sr!AP10</f>
        <v>0</v>
      </c>
      <c r="AQ20" s="1">
        <f>Desglose!AQ32+Surrend_Sr!AP20-Surrend_Sr!AQ10</f>
        <v>0</v>
      </c>
      <c r="AR20" s="1">
        <f>Desglose!AR32+Surrend_Sr!AQ20-Surrend_Sr!AR10</f>
        <v>0</v>
      </c>
      <c r="AS20" s="1">
        <f>Desglose!AS32+Surrend_Sr!AR20-Surrend_Sr!AS10</f>
        <v>0</v>
      </c>
      <c r="AT20" s="1">
        <f>Desglose!AT32+Surrend_Sr!AS20-Surrend_Sr!AT10</f>
        <v>0</v>
      </c>
      <c r="AU20" s="1">
        <f>Desglose!AU32+Surrend_Sr!AT20-Surrend_Sr!AU10</f>
        <v>0</v>
      </c>
      <c r="AV20" s="1">
        <f>Desglose!AV32+Surrend_Sr!AU20-Surrend_Sr!AV10</f>
        <v>0</v>
      </c>
      <c r="AW20" s="1">
        <f>Desglose!AW32+Surrend_Sr!AV20-Surrend_Sr!AW10</f>
        <v>0</v>
      </c>
      <c r="AX20" s="1">
        <f>Desglose!AX32+Surrend_Sr!AW20-Surrend_Sr!AX10</f>
        <v>0</v>
      </c>
      <c r="AY20" s="1">
        <f>Desglose!AY32+Surrend_Sr!AX20-Surrend_Sr!AY10</f>
        <v>0</v>
      </c>
      <c r="AZ20" s="1">
        <f t="shared" si="8"/>
        <v>0</v>
      </c>
      <c r="BA20" s="1">
        <f t="shared" si="9"/>
        <v>0</v>
      </c>
      <c r="BB20" s="1">
        <f t="shared" si="10"/>
        <v>0</v>
      </c>
    </row>
    <row r="22" spans="1:54" x14ac:dyDescent="0.3">
      <c r="A22" s="6" t="s">
        <v>44</v>
      </c>
      <c r="C22" s="49">
        <f>C2/Desglose!C24</f>
        <v>1.8892236117068664E-2</v>
      </c>
      <c r="D22" s="49">
        <f>D2/Desglose!D24</f>
        <v>3.7425823176163921E-2</v>
      </c>
      <c r="E22" s="49">
        <f>E2/Desglose!E24</f>
        <v>3.8662043783764102E-2</v>
      </c>
      <c r="F22" s="49">
        <f>F2/Desglose!F24</f>
        <v>4.35455162986002E-2</v>
      </c>
      <c r="G22" s="49">
        <f>G2/Desglose!G24</f>
        <v>5.4491324472022283E-2</v>
      </c>
      <c r="H22" s="49">
        <f>H2/Desglose!H24</f>
        <v>7.2349190877382591E-2</v>
      </c>
      <c r="I22" s="49">
        <f>I2/Desglose!I24</f>
        <v>8.9868110819305208E-2</v>
      </c>
      <c r="J22" s="49">
        <f>J2/Desglose!J24</f>
        <v>0.10705453992199092</v>
      </c>
      <c r="K22" s="49">
        <f>K2/Desglose!K24</f>
        <v>0.1239148104881071</v>
      </c>
      <c r="L22" s="49">
        <f>L2/Desglose!L24</f>
        <v>0.14045513386117628</v>
      </c>
      <c r="M22" s="49">
        <f>M2/Desglose!M24</f>
        <v>0.15668160274258849</v>
      </c>
      <c r="N22" s="49">
        <f>N2/Desglose!N24</f>
        <v>0.17260019346411079</v>
      </c>
      <c r="O22" s="49">
        <f>O2/Desglose!O24</f>
        <v>9.9521761798050085E-2</v>
      </c>
      <c r="P22" s="49">
        <f>P2/Desglose!P24</f>
        <v>0.18821676821675107</v>
      </c>
      <c r="Q22" s="49">
        <f>Q2/Desglose!Q24</f>
        <v>0.20353707723681655</v>
      </c>
      <c r="R22" s="49">
        <f>R2/Desglose!R24</f>
        <v>0.21856676094999158</v>
      </c>
      <c r="S22" s="49">
        <f>S2/Desglose!S24</f>
        <v>0.23331135207424228</v>
      </c>
      <c r="T22" s="49">
        <f>T2/Desglose!T24</f>
        <v>0.24777627768234137</v>
      </c>
      <c r="U22" s="49">
        <f>U2/Desglose!U24</f>
        <v>0.26196686122479051</v>
      </c>
      <c r="V22" s="49">
        <f>V2/Desglose!V24</f>
        <v>0.27588832451390249</v>
      </c>
      <c r="W22" s="49">
        <f>W2/Desglose!W24</f>
        <v>0.28954578966979028</v>
      </c>
      <c r="X22" s="49">
        <f>X2/Desglose!X24</f>
        <v>0.30294428102899795</v>
      </c>
      <c r="Y22" s="49">
        <f>Y2/Desglose!Y24</f>
        <v>0.31608872701649032</v>
      </c>
      <c r="Z22" s="49">
        <f>Z2/Desglose!Z24</f>
        <v>0.32898396198170848</v>
      </c>
      <c r="AA22" s="49">
        <f>AA2/Desglose!AA24</f>
        <v>0.34163472799938183</v>
      </c>
      <c r="AB22" s="49">
        <f>AB2/Desglose!AB24</f>
        <v>0.35404567663577458</v>
      </c>
      <c r="AC22" s="49">
        <f>AC2/Desglose!AC24</f>
        <v>0.1925568033990511</v>
      </c>
      <c r="AD22" s="49">
        <f>AD2/Desglose!AD24</f>
        <v>0.20779605451222558</v>
      </c>
      <c r="AE22" s="49">
        <f>AE2/Desglose!AE24</f>
        <v>0.22274620282624916</v>
      </c>
      <c r="AF22" s="49">
        <f>AF2/Desglose!AF24</f>
        <v>0.23741275235555437</v>
      </c>
      <c r="AG22" s="49">
        <f>AG2/Desglose!AG24</f>
        <v>0.25180110201219785</v>
      </c>
      <c r="AH22" s="49">
        <f>AH2/Desglose!AH24</f>
        <v>0.2659165476184876</v>
      </c>
      <c r="AI22" s="49">
        <f>AI2/Desglose!AI24</f>
        <v>0.2797642838809658</v>
      </c>
      <c r="AJ22" s="49">
        <f>AJ2/Desglose!AJ24</f>
        <v>0.29334940632649087</v>
      </c>
      <c r="AK22" s="49">
        <f>AK2/Desglose!AK24</f>
        <v>0.30667691320114943</v>
      </c>
      <c r="AL22" s="49">
        <f>AL2/Desglose!AL24</f>
        <v>0.31975170733271213</v>
      </c>
      <c r="AM22" s="49">
        <f>AM2/Desglose!AM24</f>
        <v>0.3325785979573363</v>
      </c>
      <c r="AN22" s="49">
        <f>AN2/Desglose!AN24</f>
        <v>0.34516230251120322</v>
      </c>
      <c r="AO22" s="49">
        <f>AO2/Desglose!AO24</f>
        <v>0.24463571096419925</v>
      </c>
      <c r="AP22" s="49">
        <f>AP2/Desglose!AP24</f>
        <v>0.25888765749956139</v>
      </c>
      <c r="AQ22" s="49">
        <f>AQ2/Desglose!AQ24</f>
        <v>0.2728692869222244</v>
      </c>
      <c r="AR22" s="49">
        <f>AR2/Desglose!AR24</f>
        <v>0.28658574471607279</v>
      </c>
      <c r="AS22" s="49">
        <f>AS2/Desglose!AS24</f>
        <v>0.3000420781246283</v>
      </c>
      <c r="AT22" s="49">
        <f>AT2/Desglose!AT24</f>
        <v>0.31324323803198684</v>
      </c>
      <c r="AU22" s="49">
        <f>AU2/Desglose!AU24</f>
        <v>0.32619408080764362</v>
      </c>
      <c r="AV22" s="49">
        <f>AV2/Desglose!AV24</f>
        <v>0.3388993701159046</v>
      </c>
      <c r="AW22" s="49">
        <f>AW2/Desglose!AW24</f>
        <v>0.35136377869056262</v>
      </c>
      <c r="AX22" s="49">
        <f>AX2/Desglose!AX24</f>
        <v>0.36359189007550957</v>
      </c>
      <c r="AY22" s="49">
        <f>AY2/Desglose!AY24</f>
        <v>0.37558820033193852</v>
      </c>
      <c r="AZ22" s="49">
        <f>AZ2/Desglose!AZ24</f>
        <v>0.26737174246626705</v>
      </c>
      <c r="BA22" s="49">
        <f>BA2/Desglose!BA24</f>
        <v>0.26846723562959196</v>
      </c>
      <c r="BB22" s="49">
        <f>BB2/Desglose!BB24</f>
        <v>0.31388650611037439</v>
      </c>
    </row>
    <row r="23" spans="1:54" x14ac:dyDescent="0.3">
      <c r="A23" s="5" t="s">
        <v>18</v>
      </c>
      <c r="C23" s="13">
        <f>C3/Desglose!C25</f>
        <v>6.0000000000000001E-3</v>
      </c>
      <c r="D23" s="13">
        <f>D3/Desglose!D25</f>
        <v>1.1963999999999999E-2</v>
      </c>
      <c r="E23" s="13">
        <f>E3/Desglose!E25</f>
        <v>1.2403500923076924E-2</v>
      </c>
      <c r="F23" s="13">
        <f>F3/Desglose!F25</f>
        <v>1.4013901946399999E-2</v>
      </c>
      <c r="G23" s="13">
        <f>G3/Desglose!G25</f>
        <v>1.7608182112268E-2</v>
      </c>
      <c r="H23" s="13">
        <f>H3/Desglose!H25</f>
        <v>2.3502533019594395E-2</v>
      </c>
      <c r="I23" s="13">
        <f>I3/Desglose!I25</f>
        <v>2.9361517821476831E-2</v>
      </c>
      <c r="J23" s="13">
        <f>J3/Desglose!J25</f>
        <v>3.5185348714547975E-2</v>
      </c>
      <c r="K23" s="13">
        <f>K3/Desglose!K25</f>
        <v>4.0974236622260692E-2</v>
      </c>
      <c r="L23" s="13">
        <f>L3/Desglose!L25</f>
        <v>4.6728391202527121E-2</v>
      </c>
      <c r="M23" s="13">
        <f>M3/Desglose!M25</f>
        <v>5.2448020855311958E-2</v>
      </c>
      <c r="N23" s="13">
        <f>N3/Desglose!N25</f>
        <v>5.8133332730180079E-2</v>
      </c>
      <c r="O23" s="13">
        <f>O3/Desglose!O25</f>
        <v>3.2894849643531419E-2</v>
      </c>
      <c r="P23" s="13">
        <f>P3/Desglose!P25</f>
        <v>6.3784532733798999E-2</v>
      </c>
      <c r="Q23" s="13">
        <f>Q3/Desglose!Q25</f>
        <v>6.9401825537396211E-2</v>
      </c>
      <c r="R23" s="13">
        <f>R3/Desglose!R25</f>
        <v>7.4985414584171836E-2</v>
      </c>
      <c r="S23" s="13">
        <f>S3/Desglose!S25</f>
        <v>8.0535502096666794E-2</v>
      </c>
      <c r="T23" s="13">
        <f>T3/Desglose!T25</f>
        <v>8.6052289084086811E-2</v>
      </c>
      <c r="U23" s="13">
        <f>U3/Desglose!U25</f>
        <v>9.1535975349582285E-2</v>
      </c>
      <c r="V23" s="13">
        <f>V3/Desglose!V25</f>
        <v>9.6986759497484795E-2</v>
      </c>
      <c r="W23" s="13">
        <f>W3/Desglose!W25</f>
        <v>0.10240483894049988</v>
      </c>
      <c r="X23" s="13">
        <f>X3/Desglose!X25</f>
        <v>0.10779040990685688</v>
      </c>
      <c r="Y23" s="13">
        <f>Y3/Desglose!Y25</f>
        <v>0.11314366744741576</v>
      </c>
      <c r="Z23" s="13">
        <f>Z3/Desglose!Z25</f>
        <v>0.11846480544273127</v>
      </c>
      <c r="AA23" s="13">
        <f>AA3/Desglose!AA25</f>
        <v>0.12375401661007489</v>
      </c>
      <c r="AB23" s="13">
        <f>AB3/Desglose!AB25</f>
        <v>0.12901149251041444</v>
      </c>
      <c r="AC23" s="13">
        <f>AC3/Desglose!AC25</f>
        <v>7.0118711777675993E-2</v>
      </c>
      <c r="AD23" s="13">
        <f>AD3/Desglose!AD25</f>
        <v>7.5697999507009922E-2</v>
      </c>
      <c r="AE23" s="13">
        <f>AE3/Desglose!AE25</f>
        <v>8.1243811509967873E-2</v>
      </c>
      <c r="AF23" s="13">
        <f>AF3/Desglose!AF25</f>
        <v>8.6756348640908074E-2</v>
      </c>
      <c r="AG23" s="13">
        <f>AG3/Desglose!AG25</f>
        <v>9.2235810549062616E-2</v>
      </c>
      <c r="AH23" s="13">
        <f>AH3/Desglose!AH25</f>
        <v>9.7682395685768253E-2</v>
      </c>
      <c r="AI23" s="13">
        <f>AI3/Desglose!AI25</f>
        <v>0.10309630131165362</v>
      </c>
      <c r="AJ23" s="13">
        <f>AJ3/Desglose!AJ25</f>
        <v>0.10847772350378371</v>
      </c>
      <c r="AK23" s="13">
        <f>AK3/Desglose!AK25</f>
        <v>0.113826857162761</v>
      </c>
      <c r="AL23" s="13">
        <f>AL3/Desglose!AL25</f>
        <v>0.11914389601978445</v>
      </c>
      <c r="AM23" s="13">
        <f>AM3/Desglose!AM25</f>
        <v>0.12442903264366575</v>
      </c>
      <c r="AN23" s="13">
        <f>AN3/Desglose!AN25</f>
        <v>0.12968245844780377</v>
      </c>
      <c r="AO23" s="13">
        <f>AO3/Desglose!AO25</f>
        <v>9.1936242464744619E-2</v>
      </c>
      <c r="AP23" s="13">
        <f>AP3/Desglose!AP25</f>
        <v>9.7384625009956136E-2</v>
      </c>
      <c r="AQ23" s="13">
        <f>AQ3/Desglose!AQ25</f>
        <v>0.10280031725989638</v>
      </c>
      <c r="AR23" s="13">
        <f>AR3/Desglose!AR25</f>
        <v>0.10818351535633702</v>
      </c>
      <c r="AS23" s="13">
        <f>AS3/Desglose!AS25</f>
        <v>0.113534414264199</v>
      </c>
      <c r="AT23" s="13">
        <f>AT3/Desglose!AT25</f>
        <v>0.11885320777861381</v>
      </c>
      <c r="AU23" s="13">
        <f>AU3/Desglose!AU25</f>
        <v>0.12414008853194212</v>
      </c>
      <c r="AV23" s="13">
        <f>AV3/Desglose!AV25</f>
        <v>0.12939524800075047</v>
      </c>
      <c r="AW23" s="13">
        <f>AW3/Desglose!AW25</f>
        <v>0.13461887651274598</v>
      </c>
      <c r="AX23" s="13">
        <f>AX3/Desglose!AX25</f>
        <v>0.13981116325366949</v>
      </c>
      <c r="AY23" s="13">
        <f>AY3/Desglose!AY25</f>
        <v>0.14497229627414746</v>
      </c>
      <c r="AZ23" s="13">
        <f>AZ3/Desglose!AZ25</f>
        <v>9.4070003102563873E-2</v>
      </c>
      <c r="BA23" s="13">
        <f>BA3/Desglose!BA25</f>
        <v>9.8888229092804231E-2</v>
      </c>
      <c r="BB23" s="13">
        <f>BB3/Desglose!BB25</f>
        <v>0.1193215686004747</v>
      </c>
    </row>
    <row r="24" spans="1:54" x14ac:dyDescent="0.3">
      <c r="A24" s="5" t="s">
        <v>19</v>
      </c>
      <c r="C24" s="13">
        <f>C4/Desglose!C26</f>
        <v>1.4999999999999999E-2</v>
      </c>
      <c r="D24" s="13">
        <f>D4/Desglose!D26</f>
        <v>2.9774999999999999E-2</v>
      </c>
      <c r="E24" s="13">
        <f>E4/Desglose!E26</f>
        <v>3.0792201923076929E-2</v>
      </c>
      <c r="F24" s="13">
        <f>F4/Desglose!F26</f>
        <v>3.471470728125E-2</v>
      </c>
      <c r="G24" s="13">
        <f>G4/Desglose!G26</f>
        <v>4.3494988893359364E-2</v>
      </c>
      <c r="H24" s="13">
        <f>H4/Desglose!H26</f>
        <v>5.7842564059958981E-2</v>
      </c>
      <c r="I24" s="13">
        <f>I4/Desglose!I26</f>
        <v>7.1974925599059589E-2</v>
      </c>
      <c r="J24" s="13">
        <f>J4/Desglose!J26</f>
        <v>8.5895301715073688E-2</v>
      </c>
      <c r="K24" s="13">
        <f>K4/Desglose!K26</f>
        <v>9.9606872189347578E-2</v>
      </c>
      <c r="L24" s="13">
        <f>L4/Desglose!L26</f>
        <v>0.11311276910650736</v>
      </c>
      <c r="M24" s="13">
        <f>M4/Desglose!M26</f>
        <v>0.12641607756990975</v>
      </c>
      <c r="N24" s="13">
        <f>N4/Desglose!N26</f>
        <v>0.13951983640636112</v>
      </c>
      <c r="O24" s="13">
        <f>O4/Desglose!O26</f>
        <v>7.9986350726254651E-2</v>
      </c>
      <c r="P24" s="13">
        <f>P4/Desglose!P26</f>
        <v>0.15242703886026568</v>
      </c>
      <c r="Q24" s="13">
        <f>Q4/Desglose!Q26</f>
        <v>0.16514063327736173</v>
      </c>
      <c r="R24" s="13">
        <f>R4/Desglose!R26</f>
        <v>0.1776635237782013</v>
      </c>
      <c r="S24" s="13">
        <f>S4/Desglose!S26</f>
        <v>0.18999857092152825</v>
      </c>
      <c r="T24" s="13">
        <f>T4/Desglose!T26</f>
        <v>0.20214859235770535</v>
      </c>
      <c r="U24" s="13">
        <f>U4/Desglose!U26</f>
        <v>0.21411636347233975</v>
      </c>
      <c r="V24" s="13">
        <f>V4/Desglose!V26</f>
        <v>0.22590461802025466</v>
      </c>
      <c r="W24" s="13">
        <f>W4/Desglose!W26</f>
        <v>0.23751604874995083</v>
      </c>
      <c r="X24" s="13">
        <f>X4/Desglose!X26</f>
        <v>0.24895330801870158</v>
      </c>
      <c r="Y24" s="13">
        <f>Y4/Desglose!Y26</f>
        <v>0.2602190083984211</v>
      </c>
      <c r="Z24" s="13">
        <f>Z4/Desglose!Z26</f>
        <v>0.27131572327244474</v>
      </c>
      <c r="AA24" s="13">
        <f>AA4/Desglose!AA26</f>
        <v>0.2822459874233581</v>
      </c>
      <c r="AB24" s="13">
        <f>AB4/Desglose!AB26</f>
        <v>0.2930122976120077</v>
      </c>
      <c r="AC24" s="13">
        <f>AC4/Desglose!AC26</f>
        <v>0.1593085565739138</v>
      </c>
      <c r="AD24" s="13">
        <f>AD4/Desglose!AD26</f>
        <v>0.17191892822530505</v>
      </c>
      <c r="AE24" s="13">
        <f>AE4/Desglose!AE26</f>
        <v>0.1843401443019255</v>
      </c>
      <c r="AF24" s="13">
        <f>AF4/Desglose!AF26</f>
        <v>0.19657504213739663</v>
      </c>
      <c r="AG24" s="13">
        <f>AG4/Desglose!AG26</f>
        <v>0.20862641650533567</v>
      </c>
      <c r="AH24" s="13">
        <f>AH4/Desglose!AH26</f>
        <v>0.22049702025775564</v>
      </c>
      <c r="AI24" s="13">
        <f>AI4/Desglose!AI26</f>
        <v>0.23218956495388932</v>
      </c>
      <c r="AJ24" s="13">
        <f>AJ4/Desglose!AJ26</f>
        <v>0.24370672147958092</v>
      </c>
      <c r="AK24" s="13">
        <f>AK4/Desglose!AK26</f>
        <v>0.25505112065738728</v>
      </c>
      <c r="AL24" s="13">
        <f>AL4/Desglose!AL26</f>
        <v>0.26622535384752644</v>
      </c>
      <c r="AM24" s="13">
        <f>AM4/Desglose!AM26</f>
        <v>0.27723197353981355</v>
      </c>
      <c r="AN24" s="13">
        <f>AN4/Desglose!AN26</f>
        <v>0.28807349393671633</v>
      </c>
      <c r="AO24" s="13">
        <f>AO4/Desglose!AO26</f>
        <v>0.20416826101844368</v>
      </c>
      <c r="AP24" s="13">
        <f>AP4/Desglose!AP26</f>
        <v>0.21610573710316702</v>
      </c>
      <c r="AQ24" s="13">
        <f>AQ4/Desglose!AQ26</f>
        <v>0.2278641510466195</v>
      </c>
      <c r="AR24" s="13">
        <f>AR4/Desglose!AR26</f>
        <v>0.23944618878092019</v>
      </c>
      <c r="AS24" s="13">
        <f>AS4/Desglose!AS26</f>
        <v>0.25085449594920639</v>
      </c>
      <c r="AT24" s="13">
        <f>AT4/Desglose!AT26</f>
        <v>0.26209167850996828</v>
      </c>
      <c r="AU24" s="13">
        <f>AU4/Desglose!AU26</f>
        <v>0.27316030333231883</v>
      </c>
      <c r="AV24" s="13">
        <f>AV4/Desglose!AV26</f>
        <v>0.28406289878233404</v>
      </c>
      <c r="AW24" s="13">
        <f>AW4/Desglose!AW26</f>
        <v>0.29480195530059899</v>
      </c>
      <c r="AX24" s="13">
        <f>AX4/Desglose!AX26</f>
        <v>0.30537992597108998</v>
      </c>
      <c r="AY24" s="13">
        <f>AY4/Desglose!AY26</f>
        <v>0.31579922708152364</v>
      </c>
      <c r="AZ24" s="13">
        <f>AZ4/Desglose!AZ26</f>
        <v>0.21897078471254444</v>
      </c>
      <c r="BA24" s="13">
        <f>BA4/Desglose!BA26</f>
        <v>0.22279799924224639</v>
      </c>
      <c r="BB24" s="13">
        <f>BB4/Desglose!BB26</f>
        <v>0.26278147018577158</v>
      </c>
    </row>
    <row r="25" spans="1:54" x14ac:dyDescent="0.3">
      <c r="A25" s="5" t="s">
        <v>20</v>
      </c>
      <c r="C25" s="13">
        <f>C5/Desglose!C27</f>
        <v>1.7999999999999999E-2</v>
      </c>
      <c r="D25" s="13">
        <f>D5/Desglose!D27</f>
        <v>3.5675999999999992E-2</v>
      </c>
      <c r="E25" s="13">
        <f>E5/Desglose!E27</f>
        <v>3.6864371076923079E-2</v>
      </c>
      <c r="F25" s="13">
        <f>F5/Desglose!F27</f>
        <v>4.153052805839999E-2</v>
      </c>
      <c r="G25" s="13">
        <f>G5/Desglose!G27</f>
        <v>5.1985815461123998E-2</v>
      </c>
      <c r="H25" s="13">
        <f>H5/Desglose!H27</f>
        <v>6.9050070782823769E-2</v>
      </c>
      <c r="I25" s="13">
        <f>I5/Desglose!I27</f>
        <v>8.5807169508732961E-2</v>
      </c>
      <c r="J25" s="13">
        <f>J5/Desglose!J27</f>
        <v>0.10226264045757576</v>
      </c>
      <c r="K25" s="13">
        <f>K5/Desglose!K27</f>
        <v>0.11842191292933939</v>
      </c>
      <c r="L25" s="13">
        <f>L5/Desglose!L27</f>
        <v>0.13429031849661127</v>
      </c>
      <c r="M25" s="13">
        <f>M5/Desglose!M27</f>
        <v>0.14987309276367228</v>
      </c>
      <c r="N25" s="13">
        <f>N5/Desglose!N27</f>
        <v>0.16517537709392618</v>
      </c>
      <c r="O25" s="13">
        <f>O5/Desglose!O27</f>
        <v>9.5106162866189684E-2</v>
      </c>
      <c r="P25" s="13">
        <f>P5/Desglose!P27</f>
        <v>0.18020222030623551</v>
      </c>
      <c r="Q25" s="13">
        <f>Q5/Desglose!Q27</f>
        <v>0.19495858034072325</v>
      </c>
      <c r="R25" s="13">
        <f>R5/Desglose!R27</f>
        <v>0.20944932589459025</v>
      </c>
      <c r="S25" s="13">
        <f>S5/Desglose!S27</f>
        <v>0.2236792380284876</v>
      </c>
      <c r="T25" s="13">
        <f>T5/Desglose!T27</f>
        <v>0.23765301174397482</v>
      </c>
      <c r="U25" s="13">
        <f>U5/Desglose!U27</f>
        <v>0.25137525753258327</v>
      </c>
      <c r="V25" s="13">
        <f>V5/Desglose!V27</f>
        <v>0.26485050289699674</v>
      </c>
      <c r="W25" s="13">
        <f>W5/Desglose!W27</f>
        <v>0.27808319384485086</v>
      </c>
      <c r="X25" s="13">
        <f>X5/Desglose!X27</f>
        <v>0.29107769635564351</v>
      </c>
      <c r="Y25" s="13">
        <f>Y5/Desglose!Y27</f>
        <v>0.30383829782124194</v>
      </c>
      <c r="Z25" s="13">
        <f>Z5/Desglose!Z27</f>
        <v>0.31636920846045957</v>
      </c>
      <c r="AA25" s="13">
        <f>AA5/Desglose!AA27</f>
        <v>0.3286745627081713</v>
      </c>
      <c r="AB25" s="13">
        <f>AB5/Desglose!AB27</f>
        <v>0.34075842057942424</v>
      </c>
      <c r="AC25" s="13">
        <f>AC5/Desglose!AC27</f>
        <v>0.1853123845044973</v>
      </c>
      <c r="AD25" s="13">
        <f>AD5/Desglose!AD27</f>
        <v>0.19997676158341637</v>
      </c>
      <c r="AE25" s="13">
        <f>AE5/Desglose!AE27</f>
        <v>0.21437717987491484</v>
      </c>
      <c r="AF25" s="13">
        <f>AF5/Desglose!AF27</f>
        <v>0.22851839063716639</v>
      </c>
      <c r="AG25" s="13">
        <f>AG5/Desglose!AG27</f>
        <v>0.24240505960569741</v>
      </c>
      <c r="AH25" s="13">
        <f>AH5/Desglose!AH27</f>
        <v>0.25604176853279481</v>
      </c>
      <c r="AI25" s="13">
        <f>AI5/Desglose!AI27</f>
        <v>0.26943301669920455</v>
      </c>
      <c r="AJ25" s="13">
        <f>AJ5/Desglose!AJ27</f>
        <v>0.28258322239861883</v>
      </c>
      <c r="AK25" s="13">
        <f>AK5/Desglose!AK27</f>
        <v>0.29549672439544372</v>
      </c>
      <c r="AL25" s="13">
        <f>AL5/Desglose!AL27</f>
        <v>0.30817778335632573</v>
      </c>
      <c r="AM25" s="13">
        <f>AM5/Desglose!AM27</f>
        <v>0.32063058325591187</v>
      </c>
      <c r="AN25" s="13">
        <f>AN5/Desglose!AN27</f>
        <v>0.33285923275730545</v>
      </c>
      <c r="AO25" s="13">
        <f>AO5/Desglose!AO27</f>
        <v>0.23591184437844931</v>
      </c>
      <c r="AP25" s="13">
        <f>AP5/Desglose!AP27</f>
        <v>0.24966543117963721</v>
      </c>
      <c r="AQ25" s="13">
        <f>AQ5/Desglose!AQ27</f>
        <v>0.26317145341840376</v>
      </c>
      <c r="AR25" s="13">
        <f>AR5/Desglose!AR27</f>
        <v>0.27643436725687248</v>
      </c>
      <c r="AS25" s="13">
        <f>AS5/Desglose!AS27</f>
        <v>0.28945854864624876</v>
      </c>
      <c r="AT25" s="13">
        <f>AT5/Desglose!AT27</f>
        <v>0.30224829477061632</v>
      </c>
      <c r="AU25" s="13">
        <f>AU5/Desglose!AU27</f>
        <v>0.31480782546474517</v>
      </c>
      <c r="AV25" s="13">
        <f>AV5/Desglose!AV27</f>
        <v>0.32714128460637981</v>
      </c>
      <c r="AW25" s="13">
        <f>AW5/Desglose!AW27</f>
        <v>0.33925274148346501</v>
      </c>
      <c r="AX25" s="13">
        <f>AX5/Desglose!AX27</f>
        <v>0.35114619213676262</v>
      </c>
      <c r="AY25" s="13">
        <f>AY5/Desglose!AY27</f>
        <v>0.36282556067830085</v>
      </c>
      <c r="AZ25" s="13">
        <f>AZ5/Desglose!AZ27</f>
        <v>0.25668425799449651</v>
      </c>
      <c r="BA25" s="13">
        <f>BA5/Desglose!BA27</f>
        <v>0.25855061609858293</v>
      </c>
      <c r="BB25" s="13">
        <f>BB5/Desglose!BB27</f>
        <v>0.30291168850212158</v>
      </c>
    </row>
    <row r="26" spans="1:54" x14ac:dyDescent="0.3">
      <c r="A26" s="5" t="s">
        <v>21</v>
      </c>
      <c r="C26" s="13">
        <f>C6/Desglose!C28</f>
        <v>0.02</v>
      </c>
      <c r="D26" s="13">
        <f>D6/Desglose!D28</f>
        <v>3.9600000000000003E-2</v>
      </c>
      <c r="E26" s="13">
        <f>E6/Desglose!E28</f>
        <v>4.0896615384615385E-2</v>
      </c>
      <c r="F26" s="13">
        <f>F6/Desglose!F28</f>
        <v>4.6051144000000002E-2</v>
      </c>
      <c r="G26" s="13">
        <f>G6/Desglose!G28</f>
        <v>5.7608434266666668E-2</v>
      </c>
      <c r="H26" s="13">
        <f>H6/Desglose!H28</f>
        <v>7.6456265581333324E-2</v>
      </c>
      <c r="I26" s="13">
        <f>I6/Desglose!I28</f>
        <v>9.4927140269706667E-2</v>
      </c>
      <c r="J26" s="13">
        <f>J6/Desglose!J28</f>
        <v>0.11302859746431251</v>
      </c>
      <c r="K26" s="13">
        <f>K6/Desglose!K28</f>
        <v>0.13076802551502628</v>
      </c>
      <c r="L26" s="13">
        <f>L6/Desglose!L28</f>
        <v>0.14815266500472574</v>
      </c>
      <c r="M26" s="13">
        <f>M6/Desglose!M28</f>
        <v>0.1651896117046312</v>
      </c>
      <c r="N26" s="13">
        <f>N6/Desglose!N28</f>
        <v>0.18188581947053858</v>
      </c>
      <c r="O26" s="13">
        <f>O6/Desglose!O28</f>
        <v>0.10503044478094803</v>
      </c>
      <c r="P26" s="13">
        <f>P6/Desglose!P28</f>
        <v>0.19824810308112778</v>
      </c>
      <c r="Q26" s="13">
        <f>Q6/Desglose!Q28</f>
        <v>0.21428314101950524</v>
      </c>
      <c r="R26" s="13">
        <f>R6/Desglose!R28</f>
        <v>0.22999747819911515</v>
      </c>
      <c r="S26" s="13">
        <f>S6/Desglose!S28</f>
        <v>0.24539752863513281</v>
      </c>
      <c r="T26" s="13">
        <f>T6/Desglose!T28</f>
        <v>0.26048957806243017</v>
      </c>
      <c r="U26" s="13">
        <f>U6/Desglose!U28</f>
        <v>0.27527978650118157</v>
      </c>
      <c r="V26" s="13">
        <f>V6/Desglose!V28</f>
        <v>0.2897741907711579</v>
      </c>
      <c r="W26" s="13">
        <f>W6/Desglose!W28</f>
        <v>0.30397870695573476</v>
      </c>
      <c r="X26" s="13">
        <f>X6/Desglose!X28</f>
        <v>0.31789913281662008</v>
      </c>
      <c r="Y26" s="13">
        <f>Y6/Desglose!Y28</f>
        <v>0.33154115016028762</v>
      </c>
      <c r="Z26" s="13">
        <f>Z6/Desglose!Z28</f>
        <v>0.34491032715708192</v>
      </c>
      <c r="AA26" s="13">
        <f>AA6/Desglose!AA28</f>
        <v>0.35801212061394028</v>
      </c>
      <c r="AB26" s="13">
        <f>AB6/Desglose!AB28</f>
        <v>0.37085187820166149</v>
      </c>
      <c r="AC26" s="13">
        <f>AC6/Desglose!AC28</f>
        <v>0.20171742031881409</v>
      </c>
      <c r="AD26" s="13">
        <f>AD6/Desglose!AD28</f>
        <v>0.21768307191243783</v>
      </c>
      <c r="AE26" s="13">
        <f>AE6/Desglose!AE28</f>
        <v>0.23332941047418909</v>
      </c>
      <c r="AF26" s="13">
        <f>AF6/Desglose!AF28</f>
        <v>0.24866282226470532</v>
      </c>
      <c r="AG26" s="13">
        <f>AG6/Desglose!AG28</f>
        <v>0.26368956581941122</v>
      </c>
      <c r="AH26" s="13">
        <f>AH6/Desglose!AH28</f>
        <v>0.27841577450302296</v>
      </c>
      <c r="AI26" s="13">
        <f>AI6/Desglose!AI28</f>
        <v>0.29284745901296255</v>
      </c>
      <c r="AJ26" s="13">
        <f>AJ6/Desglose!AJ28</f>
        <v>0.30699050983270326</v>
      </c>
      <c r="AK26" s="13">
        <f>AK6/Desglose!AK28</f>
        <v>0.32085069963604917</v>
      </c>
      <c r="AL26" s="13">
        <f>AL6/Desglose!AL28</f>
        <v>0.3344336856433282</v>
      </c>
      <c r="AM26" s="13">
        <f>AM6/Desglose!AM28</f>
        <v>0.34774501193046164</v>
      </c>
      <c r="AN26" s="13">
        <f>AN6/Desglose!AN28</f>
        <v>0.36079011169185238</v>
      </c>
      <c r="AO26" s="13">
        <f>AO6/Desglose!AO28</f>
        <v>0.25571620630534353</v>
      </c>
      <c r="AP26" s="13">
        <f>AP6/Desglose!AP28</f>
        <v>0.27060188217923664</v>
      </c>
      <c r="AQ26" s="13">
        <f>AQ6/Desglose!AQ28</f>
        <v>0.28518984453565199</v>
      </c>
      <c r="AR26" s="13">
        <f>AR6/Desglose!AR28</f>
        <v>0.29948604764493891</v>
      </c>
      <c r="AS26" s="13">
        <f>AS6/Desglose!AS28</f>
        <v>0.31349632669204014</v>
      </c>
      <c r="AT26" s="13">
        <f>AT6/Desglose!AT28</f>
        <v>0.32722640015819937</v>
      </c>
      <c r="AU26" s="13">
        <f>AU6/Desglose!AU28</f>
        <v>0.34068187215503537</v>
      </c>
      <c r="AV26" s="13">
        <f>AV6/Desglose!AV28</f>
        <v>0.35386823471193463</v>
      </c>
      <c r="AW26" s="13">
        <f>AW6/Desglose!AW28</f>
        <v>0.36679087001769595</v>
      </c>
      <c r="AX26" s="13">
        <f>AX6/Desglose!AX28</f>
        <v>0.37945505261734197</v>
      </c>
      <c r="AY26" s="13">
        <f>AY6/Desglose!AY28</f>
        <v>0.39186595156499515</v>
      </c>
      <c r="AZ26" s="13">
        <f>AZ6/Desglose!AZ28</f>
        <v>0.28081760366444292</v>
      </c>
      <c r="BA26" s="13">
        <f>BA6/Desglose!BA28</f>
        <v>0.28102533656077527</v>
      </c>
      <c r="BB26" s="13">
        <f>BB6/Desglose!BB28</f>
        <v>0.32784903683231276</v>
      </c>
    </row>
    <row r="27" spans="1:54" x14ac:dyDescent="0.3">
      <c r="A27" s="5" t="s">
        <v>22</v>
      </c>
      <c r="C27" s="13">
        <f>C7/Desglose!C29</f>
        <v>0.02</v>
      </c>
      <c r="D27" s="13">
        <f>D7/Desglose!D29</f>
        <v>3.9599999999999996E-2</v>
      </c>
      <c r="E27" s="13">
        <f>E7/Desglose!E29</f>
        <v>4.0896615384615392E-2</v>
      </c>
      <c r="F27" s="13">
        <f>F7/Desglose!F29</f>
        <v>4.6051144000000002E-2</v>
      </c>
      <c r="G27" s="13">
        <f>G7/Desglose!G29</f>
        <v>5.7608434266666668E-2</v>
      </c>
      <c r="H27" s="13">
        <f>H7/Desglose!H29</f>
        <v>7.6456265581333338E-2</v>
      </c>
      <c r="I27" s="13">
        <f>I7/Desglose!I29</f>
        <v>9.4927140269706681E-2</v>
      </c>
      <c r="J27" s="13">
        <f>J7/Desglose!J29</f>
        <v>0.11302859746431253</v>
      </c>
      <c r="K27" s="13">
        <f>K7/Desglose!K29</f>
        <v>0.13076802551502628</v>
      </c>
      <c r="L27" s="13">
        <f>L7/Desglose!L29</f>
        <v>0.14815266500472579</v>
      </c>
      <c r="M27" s="13">
        <f>M7/Desglose!M29</f>
        <v>0.16518961170463126</v>
      </c>
      <c r="N27" s="13">
        <f>N7/Desglose!N29</f>
        <v>0.18188581947053867</v>
      </c>
      <c r="O27" s="13">
        <f>O7/Desglose!O29</f>
        <v>0.10503044478094807</v>
      </c>
      <c r="P27" s="13">
        <f>P7/Desglose!P29</f>
        <v>0.19824810308112786</v>
      </c>
      <c r="Q27" s="13">
        <f>Q7/Desglose!Q29</f>
        <v>0.2142831410195053</v>
      </c>
      <c r="R27" s="13">
        <f>R7/Desglose!R29</f>
        <v>0.22999747819911526</v>
      </c>
      <c r="S27" s="13">
        <f>S7/Desglose!S29</f>
        <v>0.24539752863513292</v>
      </c>
      <c r="T27" s="13">
        <f>T7/Desglose!T29</f>
        <v>0.26048957806243028</v>
      </c>
      <c r="U27" s="13">
        <f>U7/Desglose!U29</f>
        <v>0.27527978650118168</v>
      </c>
      <c r="V27" s="13">
        <f>V7/Desglose!V29</f>
        <v>0.28977419077115807</v>
      </c>
      <c r="W27" s="13">
        <f>W7/Desglose!W29</f>
        <v>0.30397870695573492</v>
      </c>
      <c r="X27" s="13">
        <f>X7/Desglose!X29</f>
        <v>0.31789913281662019</v>
      </c>
      <c r="Y27" s="13">
        <f>Y7/Desglose!Y29</f>
        <v>0.33154115016028779</v>
      </c>
      <c r="Z27" s="13">
        <f>Z7/Desglose!Z29</f>
        <v>0.34491032715708198</v>
      </c>
      <c r="AA27" s="13">
        <f>AA7/Desglose!AA29</f>
        <v>0.35801212061394033</v>
      </c>
      <c r="AB27" s="13">
        <f>AB7/Desglose!AB29</f>
        <v>0.37085187820166154</v>
      </c>
      <c r="AC27" s="13">
        <f>AC7/Desglose!AC29</f>
        <v>0.20171742031881421</v>
      </c>
      <c r="AD27" s="13">
        <f>AD7/Desglose!AD29</f>
        <v>0.21768307191243791</v>
      </c>
      <c r="AE27" s="13">
        <f>AE7/Desglose!AE29</f>
        <v>0.23332941047418915</v>
      </c>
      <c r="AF27" s="13">
        <f>AF7/Desglose!AF29</f>
        <v>0.24866282226470537</v>
      </c>
      <c r="AG27" s="13">
        <f>AG7/Desglose!AG29</f>
        <v>0.26368956581941128</v>
      </c>
      <c r="AH27" s="13">
        <f>AH7/Desglose!AH29</f>
        <v>0.27841577450302302</v>
      </c>
      <c r="AI27" s="13">
        <f>AI7/Desglose!AI29</f>
        <v>0.29284745901296255</v>
      </c>
      <c r="AJ27" s="13">
        <f>AJ7/Desglose!AJ29</f>
        <v>0.30699050983270332</v>
      </c>
      <c r="AK27" s="13">
        <f>AK7/Desglose!AK29</f>
        <v>0.32085069963604923</v>
      </c>
      <c r="AL27" s="13">
        <f>AL7/Desglose!AL29</f>
        <v>0.3344336856433282</v>
      </c>
      <c r="AM27" s="13">
        <f>AM7/Desglose!AM29</f>
        <v>0.3477450119304617</v>
      </c>
      <c r="AN27" s="13">
        <f>AN7/Desglose!AN29</f>
        <v>0.36079011169185238</v>
      </c>
      <c r="AO27" s="13">
        <f>AO7/Desglose!AO29</f>
        <v>0.25571620630534353</v>
      </c>
      <c r="AP27" s="13">
        <f>AP7/Desglose!AP29</f>
        <v>0.2706018821792367</v>
      </c>
      <c r="AQ27" s="13">
        <f>AQ7/Desglose!AQ29</f>
        <v>0.28518984453565194</v>
      </c>
      <c r="AR27" s="13">
        <f>AR7/Desglose!AR29</f>
        <v>0.29948604764493891</v>
      </c>
      <c r="AS27" s="13">
        <f>AS7/Desglose!AS29</f>
        <v>0.31349632669204019</v>
      </c>
      <c r="AT27" s="13">
        <f>AT7/Desglose!AT29</f>
        <v>0.32722640015819932</v>
      </c>
      <c r="AU27" s="13">
        <f>AU7/Desglose!AU29</f>
        <v>0.34068187215503531</v>
      </c>
      <c r="AV27" s="13">
        <f>AV7/Desglose!AV29</f>
        <v>0.35386823471193468</v>
      </c>
      <c r="AW27" s="13">
        <f>AW7/Desglose!AW29</f>
        <v>0.366790870017696</v>
      </c>
      <c r="AX27" s="13">
        <f>AX7/Desglose!AX29</f>
        <v>0.37945505261734208</v>
      </c>
      <c r="AY27" s="13">
        <f>AY7/Desglose!AY29</f>
        <v>0.39186595156499521</v>
      </c>
      <c r="AZ27" s="13">
        <f>AZ7/Desglose!AZ29</f>
        <v>0.28081760366444308</v>
      </c>
      <c r="BA27" s="13">
        <f>BA7/Desglose!BA29</f>
        <v>0.28102533656077527</v>
      </c>
      <c r="BB27" s="13">
        <f>BB7/Desglose!BB29</f>
        <v>0.32784903683231276</v>
      </c>
    </row>
    <row r="28" spans="1:54" x14ac:dyDescent="0.3">
      <c r="A28" s="5" t="s">
        <v>23</v>
      </c>
      <c r="C28" s="13">
        <f>C8/Desglose!C30</f>
        <v>1.7999999999999999E-2</v>
      </c>
      <c r="D28" s="13">
        <f>D8/Desglose!D30</f>
        <v>3.5675999999999992E-2</v>
      </c>
      <c r="E28" s="13">
        <f>E8/Desglose!E30</f>
        <v>3.6864371076923072E-2</v>
      </c>
      <c r="F28" s="13">
        <f>F8/Desglose!F30</f>
        <v>4.1530528058399997E-2</v>
      </c>
      <c r="G28" s="13">
        <f>G8/Desglose!G30</f>
        <v>5.1985815461123984E-2</v>
      </c>
      <c r="H28" s="13">
        <f>H8/Desglose!H30</f>
        <v>6.9050070782823755E-2</v>
      </c>
      <c r="I28" s="13">
        <f>I8/Desglose!I30</f>
        <v>8.5807169508732919E-2</v>
      </c>
      <c r="J28" s="13">
        <f>J8/Desglose!J30</f>
        <v>0.10226264045757573</v>
      </c>
      <c r="K28" s="13">
        <f>K8/Desglose!K30</f>
        <v>0.11842191292933935</v>
      </c>
      <c r="L28" s="13">
        <f>L8/Desglose!L30</f>
        <v>0.13429031849661124</v>
      </c>
      <c r="M28" s="13">
        <f>M8/Desglose!M30</f>
        <v>0.14987309276367222</v>
      </c>
      <c r="N28" s="13">
        <f>N8/Desglose!N30</f>
        <v>0.16517537709392616</v>
      </c>
      <c r="O28" s="13">
        <f>O8/Desglose!O30</f>
        <v>9.5106162866189656E-2</v>
      </c>
      <c r="P28" s="13">
        <f>P8/Desglose!P30</f>
        <v>0.18020222030623548</v>
      </c>
      <c r="Q28" s="13">
        <f>Q8/Desglose!Q30</f>
        <v>0.19495858034072322</v>
      </c>
      <c r="R28" s="13">
        <f>R8/Desglose!R30</f>
        <v>0.20944932589459023</v>
      </c>
      <c r="S28" s="13">
        <f>S8/Desglose!S30</f>
        <v>0.2236792380284876</v>
      </c>
      <c r="T28" s="13">
        <f>T8/Desglose!T30</f>
        <v>0.23765301174397485</v>
      </c>
      <c r="U28" s="13">
        <f>U8/Desglose!U30</f>
        <v>0.25137525753258327</v>
      </c>
      <c r="V28" s="13">
        <f>V8/Desglose!V30</f>
        <v>0.2648505028969968</v>
      </c>
      <c r="W28" s="13">
        <f>W8/Desglose!W30</f>
        <v>0.27808319384485081</v>
      </c>
      <c r="X28" s="13">
        <f>X8/Desglose!X30</f>
        <v>0.29107769635564351</v>
      </c>
      <c r="Y28" s="13">
        <f>Y8/Desglose!Y30</f>
        <v>0.30383829782124194</v>
      </c>
      <c r="Z28" s="13">
        <f>Z8/Desglose!Z30</f>
        <v>0.31636920846045957</v>
      </c>
      <c r="AA28" s="13">
        <f>AA8/Desglose!AA30</f>
        <v>0.3286745627081713</v>
      </c>
      <c r="AB28" s="13">
        <f>AB8/Desglose!AB30</f>
        <v>0.34075842057942424</v>
      </c>
      <c r="AC28" s="13">
        <f>AC8/Desglose!AC30</f>
        <v>0.1853123845044973</v>
      </c>
      <c r="AD28" s="13">
        <f>AD8/Desglose!AD30</f>
        <v>0.19997676158341637</v>
      </c>
      <c r="AE28" s="13">
        <f>AE8/Desglose!AE30</f>
        <v>0.21437717987491484</v>
      </c>
      <c r="AF28" s="13">
        <f>AF8/Desglose!AF30</f>
        <v>0.22851839063716636</v>
      </c>
      <c r="AG28" s="13">
        <f>AG8/Desglose!AG30</f>
        <v>0.24240505960569739</v>
      </c>
      <c r="AH28" s="13">
        <f>AH8/Desglose!AH30</f>
        <v>0.25604176853279481</v>
      </c>
      <c r="AI28" s="13">
        <f>AI8/Desglose!AI30</f>
        <v>0.2694330166992045</v>
      </c>
      <c r="AJ28" s="13">
        <f>AJ8/Desglose!AJ30</f>
        <v>0.28258322239861883</v>
      </c>
      <c r="AK28" s="13">
        <f>AK8/Desglose!AK30</f>
        <v>0.29549672439544367</v>
      </c>
      <c r="AL28" s="13">
        <f>AL8/Desglose!AL30</f>
        <v>0.30817778335632567</v>
      </c>
      <c r="AM28" s="13">
        <f>AM8/Desglose!AM30</f>
        <v>0.32063058325591182</v>
      </c>
      <c r="AN28" s="13">
        <f>AN8/Desglose!AN30</f>
        <v>0.33285923275730533</v>
      </c>
      <c r="AO28" s="13">
        <f>AO8/Desglose!AO30</f>
        <v>0.23591184437844923</v>
      </c>
      <c r="AP28" s="13">
        <f>AP8/Desglose!AP30</f>
        <v>0.24966543117963719</v>
      </c>
      <c r="AQ28" s="13">
        <f>AQ8/Desglose!AQ30</f>
        <v>0.2631714534184037</v>
      </c>
      <c r="AR28" s="13">
        <f>AR8/Desglose!AR30</f>
        <v>0.27643436725687243</v>
      </c>
      <c r="AS28" s="13">
        <f>AS8/Desglose!AS30</f>
        <v>0.2894585486462487</v>
      </c>
      <c r="AT28" s="13">
        <f>AT8/Desglose!AT30</f>
        <v>0.30224829477061627</v>
      </c>
      <c r="AU28" s="13">
        <f>AU8/Desglose!AU30</f>
        <v>0.31480782546474512</v>
      </c>
      <c r="AV28" s="13">
        <f>AV8/Desglose!AV30</f>
        <v>0.3271412846063797</v>
      </c>
      <c r="AW28" s="13">
        <f>AW8/Desglose!AW30</f>
        <v>0.33925274148346485</v>
      </c>
      <c r="AX28" s="13">
        <f>AX8/Desglose!AX30</f>
        <v>0.35114619213676251</v>
      </c>
      <c r="AY28" s="13">
        <f>AY8/Desglose!AY30</f>
        <v>0.3628255606783008</v>
      </c>
      <c r="AZ28" s="13">
        <f>AZ8/Desglose!AZ30</f>
        <v>0.25668425799449657</v>
      </c>
      <c r="BA28" s="13">
        <f>BA8/Desglose!BA30</f>
        <v>0.25855061609858287</v>
      </c>
      <c r="BB28" s="13">
        <f>BB8/Desglose!BB30</f>
        <v>0.30291168850212152</v>
      </c>
    </row>
    <row r="29" spans="1:54" x14ac:dyDescent="0.3">
      <c r="A29" s="5" t="s">
        <v>24</v>
      </c>
      <c r="C29" s="13">
        <f>C9/Desglose!C31</f>
        <v>1.7999999999999999E-2</v>
      </c>
      <c r="D29" s="13">
        <f>D9/Desglose!D31</f>
        <v>3.5675999999999992E-2</v>
      </c>
      <c r="E29" s="13">
        <f>E9/Desglose!E31</f>
        <v>3.6864371076923079E-2</v>
      </c>
      <c r="F29" s="13">
        <f>F9/Desglose!F31</f>
        <v>4.1530528058399997E-2</v>
      </c>
      <c r="G29" s="13">
        <f>G9/Desglose!G31</f>
        <v>5.1985815461123998E-2</v>
      </c>
      <c r="H29" s="13">
        <f>H9/Desglose!H31</f>
        <v>6.9050070782823769E-2</v>
      </c>
      <c r="I29" s="13">
        <f>I9/Desglose!I31</f>
        <v>8.5807169508732947E-2</v>
      </c>
      <c r="J29" s="13">
        <f>J9/Desglose!J31</f>
        <v>0.10226264045757574</v>
      </c>
      <c r="K29" s="13">
        <f>K9/Desglose!K31</f>
        <v>0.11842191292933939</v>
      </c>
      <c r="L29" s="13">
        <f>L9/Desglose!L31</f>
        <v>0.13429031849661127</v>
      </c>
      <c r="M29" s="13">
        <f>M9/Desglose!M31</f>
        <v>0.14987309276367225</v>
      </c>
      <c r="N29" s="13">
        <f>N9/Desglose!N31</f>
        <v>0.16517537709392616</v>
      </c>
      <c r="O29" s="13">
        <f>O9/Desglose!O31</f>
        <v>9.510616286618967E-2</v>
      </c>
      <c r="P29" s="13">
        <f>P9/Desglose!P31</f>
        <v>0.18020222030623551</v>
      </c>
      <c r="Q29" s="13">
        <f>Q9/Desglose!Q31</f>
        <v>0.19495858034072328</v>
      </c>
      <c r="R29" s="13">
        <f>R9/Desglose!R31</f>
        <v>0.20944932589459025</v>
      </c>
      <c r="S29" s="13">
        <f>S9/Desglose!S31</f>
        <v>0.22367923802848766</v>
      </c>
      <c r="T29" s="13">
        <f>T9/Desglose!T31</f>
        <v>0.23765301174397491</v>
      </c>
      <c r="U29" s="13">
        <f>U9/Desglose!U31</f>
        <v>0.25137525753258333</v>
      </c>
      <c r="V29" s="13">
        <f>V9/Desglose!V31</f>
        <v>0.2648505028969968</v>
      </c>
      <c r="W29" s="13">
        <f>W9/Desglose!W31</f>
        <v>0.27808319384485092</v>
      </c>
      <c r="X29" s="13">
        <f>X9/Desglose!X31</f>
        <v>0.29107769635564357</v>
      </c>
      <c r="Y29" s="13">
        <f>Y9/Desglose!Y31</f>
        <v>0.303838297821242</v>
      </c>
      <c r="Z29" s="13">
        <f>Z9/Desglose!Z31</f>
        <v>0.31636920846045968</v>
      </c>
      <c r="AA29" s="13">
        <f>AA9/Desglose!AA31</f>
        <v>0.32867456270817136</v>
      </c>
      <c r="AB29" s="13">
        <f>AB9/Desglose!AB31</f>
        <v>0.34075842057942429</v>
      </c>
      <c r="AC29" s="13">
        <f>AC9/Desglose!AC31</f>
        <v>0.18531238450449733</v>
      </c>
      <c r="AD29" s="13">
        <f>AD9/Desglose!AD31</f>
        <v>0.19997676158341637</v>
      </c>
      <c r="AE29" s="13">
        <f>AE9/Desglose!AE31</f>
        <v>0.21437717987491486</v>
      </c>
      <c r="AF29" s="13">
        <f>AF9/Desglose!AF31</f>
        <v>0.22851839063716642</v>
      </c>
      <c r="AG29" s="13">
        <f>AG9/Desglose!AG31</f>
        <v>0.24240505960569739</v>
      </c>
      <c r="AH29" s="13">
        <f>AH9/Desglose!AH31</f>
        <v>0.25604176853279481</v>
      </c>
      <c r="AI29" s="13">
        <f>AI9/Desglose!AI31</f>
        <v>0.2694330166992045</v>
      </c>
      <c r="AJ29" s="13">
        <f>AJ9/Desglose!AJ31</f>
        <v>0.28258322239861883</v>
      </c>
      <c r="AK29" s="13">
        <f>AK9/Desglose!AK31</f>
        <v>0.29549672439544367</v>
      </c>
      <c r="AL29" s="13">
        <f>AL9/Desglose!AL31</f>
        <v>0.30817778335632573</v>
      </c>
      <c r="AM29" s="13">
        <f>AM9/Desglose!AM31</f>
        <v>0.32063058325591182</v>
      </c>
      <c r="AN29" s="13">
        <f>AN9/Desglose!AN31</f>
        <v>0.33285923275730545</v>
      </c>
      <c r="AO29" s="13">
        <f>AO9/Desglose!AO31</f>
        <v>0.23591184437844928</v>
      </c>
      <c r="AP29" s="13">
        <f>AP9/Desglose!AP31</f>
        <v>0.24966543117963719</v>
      </c>
      <c r="AQ29" s="13">
        <f>AQ9/Desglose!AQ31</f>
        <v>0.26317145341840376</v>
      </c>
      <c r="AR29" s="13">
        <f>AR9/Desglose!AR31</f>
        <v>0.27643436725687248</v>
      </c>
      <c r="AS29" s="13">
        <f>AS9/Desglose!AS31</f>
        <v>0.28945854864624876</v>
      </c>
      <c r="AT29" s="13">
        <f>AT9/Desglose!AT31</f>
        <v>0.30224829477061627</v>
      </c>
      <c r="AU29" s="13">
        <f>AU9/Desglose!AU31</f>
        <v>0.31480782546474517</v>
      </c>
      <c r="AV29" s="13">
        <f>AV9/Desglose!AV31</f>
        <v>0.32714128460637981</v>
      </c>
      <c r="AW29" s="13">
        <f>AW9/Desglose!AW31</f>
        <v>0.33925274148346496</v>
      </c>
      <c r="AX29" s="13">
        <f>AX9/Desglose!AX31</f>
        <v>0.35114619213676262</v>
      </c>
      <c r="AY29" s="13">
        <f>AY9/Desglose!AY31</f>
        <v>0.36282556067830085</v>
      </c>
      <c r="AZ29" s="13">
        <f>AZ9/Desglose!AZ31</f>
        <v>0.25668425799449662</v>
      </c>
      <c r="BA29" s="13">
        <f>BA9/Desglose!BA31</f>
        <v>0.25855061609858299</v>
      </c>
      <c r="BB29" s="13">
        <f>BB9/Desglose!BB31</f>
        <v>0.30291168850212158</v>
      </c>
    </row>
    <row r="30" spans="1:54" x14ac:dyDescent="0.3">
      <c r="A30" s="5" t="s">
        <v>25</v>
      </c>
      <c r="C30" s="13" t="e">
        <f>C10/Desglose!C32</f>
        <v>#DIV/0!</v>
      </c>
      <c r="D30" s="13" t="e">
        <f>D10/Desglose!D32</f>
        <v>#DIV/0!</v>
      </c>
      <c r="E30" s="13" t="e">
        <f>E10/Desglose!E32</f>
        <v>#DIV/0!</v>
      </c>
      <c r="F30" s="13" t="e">
        <f>F10/Desglose!F32</f>
        <v>#DIV/0!</v>
      </c>
      <c r="G30" s="13" t="e">
        <f>G10/Desglose!G32</f>
        <v>#DIV/0!</v>
      </c>
      <c r="H30" s="13" t="e">
        <f>H10/Desglose!H32</f>
        <v>#DIV/0!</v>
      </c>
      <c r="I30" s="13" t="e">
        <f>I10/Desglose!I32</f>
        <v>#DIV/0!</v>
      </c>
      <c r="J30" s="13" t="e">
        <f>J10/Desglose!J32</f>
        <v>#DIV/0!</v>
      </c>
      <c r="K30" s="13" t="e">
        <f>K10/Desglose!K32</f>
        <v>#DIV/0!</v>
      </c>
      <c r="L30" s="13" t="e">
        <f>L10/Desglose!L32</f>
        <v>#DIV/0!</v>
      </c>
      <c r="M30" s="13" t="e">
        <f>M10/Desglose!M32</f>
        <v>#DIV/0!</v>
      </c>
      <c r="N30" s="13" t="e">
        <f>N10/Desglose!N32</f>
        <v>#DIV/0!</v>
      </c>
      <c r="O30" s="13" t="e">
        <f>O10/Desglose!O32</f>
        <v>#DIV/0!</v>
      </c>
      <c r="P30" s="13" t="e">
        <f>P10/Desglose!P32</f>
        <v>#DIV/0!</v>
      </c>
      <c r="Q30" s="13" t="e">
        <f>Q10/Desglose!Q32</f>
        <v>#DIV/0!</v>
      </c>
      <c r="R30" s="13" t="e">
        <f>R10/Desglose!R32</f>
        <v>#DIV/0!</v>
      </c>
      <c r="S30" s="13" t="e">
        <f>S10/Desglose!S32</f>
        <v>#DIV/0!</v>
      </c>
      <c r="T30" s="13" t="e">
        <f>T10/Desglose!T32</f>
        <v>#DIV/0!</v>
      </c>
      <c r="U30" s="13" t="e">
        <f>U10/Desglose!U32</f>
        <v>#DIV/0!</v>
      </c>
      <c r="V30" s="13" t="e">
        <f>V10/Desglose!V32</f>
        <v>#DIV/0!</v>
      </c>
      <c r="W30" s="13" t="e">
        <f>W10/Desglose!W32</f>
        <v>#DIV/0!</v>
      </c>
      <c r="X30" s="13" t="e">
        <f>X10/Desglose!X32</f>
        <v>#DIV/0!</v>
      </c>
      <c r="Y30" s="13" t="e">
        <f>Y10/Desglose!Y32</f>
        <v>#DIV/0!</v>
      </c>
      <c r="Z30" s="13" t="e">
        <f>Z10/Desglose!Z32</f>
        <v>#DIV/0!</v>
      </c>
      <c r="AA30" s="13" t="e">
        <f>AA10/Desglose!AA32</f>
        <v>#DIV/0!</v>
      </c>
      <c r="AB30" s="13" t="e">
        <f>AB10/Desglose!AB32</f>
        <v>#DIV/0!</v>
      </c>
      <c r="AC30" s="13" t="e">
        <f>AC10/Desglose!AC32</f>
        <v>#DIV/0!</v>
      </c>
      <c r="AD30" s="13" t="e">
        <f>AD10/Desglose!AD32</f>
        <v>#DIV/0!</v>
      </c>
      <c r="AE30" s="13" t="e">
        <f>AE10/Desglose!AE32</f>
        <v>#DIV/0!</v>
      </c>
      <c r="AF30" s="13" t="e">
        <f>AF10/Desglose!AF32</f>
        <v>#DIV/0!</v>
      </c>
      <c r="AG30" s="13" t="e">
        <f>AG10/Desglose!AG32</f>
        <v>#DIV/0!</v>
      </c>
      <c r="AH30" s="13" t="e">
        <f>AH10/Desglose!AH32</f>
        <v>#DIV/0!</v>
      </c>
      <c r="AI30" s="13" t="e">
        <f>AI10/Desglose!AI32</f>
        <v>#DIV/0!</v>
      </c>
      <c r="AJ30" s="13" t="e">
        <f>AJ10/Desglose!AJ32</f>
        <v>#DIV/0!</v>
      </c>
      <c r="AK30" s="13" t="e">
        <f>AK10/Desglose!AK32</f>
        <v>#DIV/0!</v>
      </c>
      <c r="AL30" s="13" t="e">
        <f>AL10/Desglose!AL32</f>
        <v>#DIV/0!</v>
      </c>
      <c r="AM30" s="13" t="e">
        <f>AM10/Desglose!AM32</f>
        <v>#DIV/0!</v>
      </c>
      <c r="AN30" s="13" t="e">
        <f>AN10/Desglose!AN32</f>
        <v>#DIV/0!</v>
      </c>
      <c r="AO30" s="13" t="e">
        <f>AO10/Desglose!AO32</f>
        <v>#DIV/0!</v>
      </c>
      <c r="AP30" s="13" t="e">
        <f>AP10/Desglose!AP32</f>
        <v>#DIV/0!</v>
      </c>
      <c r="AQ30" s="13" t="e">
        <f>AQ10/Desglose!AQ32</f>
        <v>#DIV/0!</v>
      </c>
      <c r="AR30" s="13" t="e">
        <f>AR10/Desglose!AR32</f>
        <v>#DIV/0!</v>
      </c>
      <c r="AS30" s="13" t="e">
        <f>AS10/Desglose!AS32</f>
        <v>#DIV/0!</v>
      </c>
      <c r="AT30" s="13" t="e">
        <f>AT10/Desglose!AT32</f>
        <v>#DIV/0!</v>
      </c>
      <c r="AU30" s="13" t="e">
        <f>AU10/Desglose!AU32</f>
        <v>#DIV/0!</v>
      </c>
      <c r="AV30" s="13" t="e">
        <f>AV10/Desglose!AV32</f>
        <v>#DIV/0!</v>
      </c>
      <c r="AW30" s="13" t="e">
        <f>AW10/Desglose!AW32</f>
        <v>#DIV/0!</v>
      </c>
      <c r="AX30" s="13" t="e">
        <f>AX10/Desglose!AX32</f>
        <v>#DIV/0!</v>
      </c>
      <c r="AY30" s="13" t="e">
        <f>AY10/Desglose!AY32</f>
        <v>#DIV/0!</v>
      </c>
      <c r="AZ30" s="13" t="e">
        <f>AZ10/Desglose!AZ32</f>
        <v>#DIV/0!</v>
      </c>
      <c r="BA30" s="13" t="e">
        <f>BA10/Desglose!BA32</f>
        <v>#DIV/0!</v>
      </c>
      <c r="BB30" s="13" t="e">
        <f>BB10/Desglose!BB32</f>
        <v>#DIV/0!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</sheetPr>
  <dimension ref="A1:BB118"/>
  <sheetViews>
    <sheetView workbookViewId="0"/>
  </sheetViews>
  <sheetFormatPr baseColWidth="10" defaultColWidth="8.88671875" defaultRowHeight="12" x14ac:dyDescent="0.25"/>
  <cols>
    <col min="1" max="1" width="25.6640625" style="5" customWidth="1"/>
    <col min="2" max="2" width="10.5546875" style="5" customWidth="1"/>
    <col min="3" max="15" width="10" style="5" customWidth="1"/>
    <col min="16" max="51" width="8.88671875" style="5"/>
    <col min="52" max="52" width="9.88671875" style="5" customWidth="1"/>
    <col min="53" max="54" width="11" style="5" bestFit="1" customWidth="1"/>
    <col min="55" max="16384" width="8.88671875" style="5"/>
  </cols>
  <sheetData>
    <row r="1" spans="1:54" x14ac:dyDescent="0.25">
      <c r="C1" s="7" t="s">
        <v>4</v>
      </c>
      <c r="D1" s="7" t="s">
        <v>5</v>
      </c>
      <c r="E1" s="7" t="s">
        <v>6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12</v>
      </c>
      <c r="L1" s="7" t="s">
        <v>13</v>
      </c>
      <c r="M1" s="7" t="s">
        <v>14</v>
      </c>
      <c r="N1" s="7" t="s">
        <v>15</v>
      </c>
      <c r="O1" s="7" t="s">
        <v>16</v>
      </c>
      <c r="P1" s="7" t="s">
        <v>104</v>
      </c>
      <c r="Q1" s="7" t="s">
        <v>105</v>
      </c>
      <c r="R1" s="7" t="s">
        <v>106</v>
      </c>
      <c r="S1" s="7" t="s">
        <v>107</v>
      </c>
      <c r="T1" s="7" t="s">
        <v>108</v>
      </c>
      <c r="U1" s="7" t="s">
        <v>109</v>
      </c>
      <c r="V1" s="7" t="s">
        <v>110</v>
      </c>
      <c r="W1" s="7" t="s">
        <v>111</v>
      </c>
      <c r="X1" s="7" t="s">
        <v>112</v>
      </c>
      <c r="Y1" s="7" t="s">
        <v>113</v>
      </c>
      <c r="Z1" s="7" t="s">
        <v>114</v>
      </c>
      <c r="AA1" s="7" t="s">
        <v>115</v>
      </c>
      <c r="AB1" s="7" t="s">
        <v>116</v>
      </c>
      <c r="AC1" s="7" t="s">
        <v>117</v>
      </c>
      <c r="AD1" s="7" t="s">
        <v>118</v>
      </c>
      <c r="AE1" s="7" t="s">
        <v>119</v>
      </c>
      <c r="AF1" s="7" t="s">
        <v>120</v>
      </c>
      <c r="AG1" s="7" t="s">
        <v>121</v>
      </c>
      <c r="AH1" s="7" t="s">
        <v>122</v>
      </c>
      <c r="AI1" s="7" t="s">
        <v>123</v>
      </c>
      <c r="AJ1" s="7" t="s">
        <v>124</v>
      </c>
      <c r="AK1" s="7" t="s">
        <v>125</v>
      </c>
      <c r="AL1" s="7" t="s">
        <v>126</v>
      </c>
      <c r="AM1" s="7" t="s">
        <v>127</v>
      </c>
      <c r="AN1" s="7" t="s">
        <v>128</v>
      </c>
      <c r="AO1" s="7" t="s">
        <v>129</v>
      </c>
      <c r="AP1" s="7" t="s">
        <v>130</v>
      </c>
      <c r="AQ1" s="7" t="s">
        <v>131</v>
      </c>
      <c r="AR1" s="7" t="s">
        <v>132</v>
      </c>
      <c r="AS1" s="7" t="s">
        <v>133</v>
      </c>
      <c r="AT1" s="7" t="s">
        <v>134</v>
      </c>
      <c r="AU1" s="7" t="s">
        <v>135</v>
      </c>
      <c r="AV1" s="7" t="s">
        <v>136</v>
      </c>
      <c r="AW1" s="7" t="s">
        <v>137</v>
      </c>
      <c r="AX1" s="7" t="s">
        <v>138</v>
      </c>
      <c r="AY1" s="7" t="s">
        <v>139</v>
      </c>
      <c r="AZ1" s="7" t="s">
        <v>140</v>
      </c>
      <c r="BA1" s="7" t="s">
        <v>141</v>
      </c>
      <c r="BB1" s="7" t="s">
        <v>142</v>
      </c>
    </row>
    <row r="2" spans="1:54" x14ac:dyDescent="0.25">
      <c r="A2" s="19" t="s">
        <v>0</v>
      </c>
      <c r="B2" s="6"/>
      <c r="C2" s="6">
        <f>SUM(C3:C6)</f>
        <v>2</v>
      </c>
      <c r="D2" s="6">
        <f t="shared" ref="D2:AY2" si="0">SUM(D3:D6)</f>
        <v>2</v>
      </c>
      <c r="E2" s="6">
        <f t="shared" si="0"/>
        <v>2</v>
      </c>
      <c r="F2" s="6">
        <f t="shared" si="0"/>
        <v>3</v>
      </c>
      <c r="G2" s="6">
        <f t="shared" si="0"/>
        <v>3</v>
      </c>
      <c r="H2" s="6">
        <f t="shared" si="0"/>
        <v>3</v>
      </c>
      <c r="I2" s="6">
        <f t="shared" si="0"/>
        <v>3</v>
      </c>
      <c r="J2" s="6">
        <f t="shared" si="0"/>
        <v>3</v>
      </c>
      <c r="K2" s="6">
        <f t="shared" si="0"/>
        <v>3</v>
      </c>
      <c r="L2" s="6">
        <f t="shared" si="0"/>
        <v>3</v>
      </c>
      <c r="M2" s="6">
        <f t="shared" si="0"/>
        <v>3</v>
      </c>
      <c r="N2" s="6">
        <f t="shared" si="0"/>
        <v>3</v>
      </c>
      <c r="O2" s="6">
        <f t="shared" si="0"/>
        <v>3</v>
      </c>
      <c r="P2" s="6">
        <f t="shared" si="0"/>
        <v>3</v>
      </c>
      <c r="Q2" s="6">
        <f t="shared" si="0"/>
        <v>4</v>
      </c>
      <c r="R2" s="6">
        <f t="shared" si="0"/>
        <v>4</v>
      </c>
      <c r="S2" s="6">
        <f t="shared" si="0"/>
        <v>4</v>
      </c>
      <c r="T2" s="6">
        <f t="shared" si="0"/>
        <v>4</v>
      </c>
      <c r="U2" s="6">
        <f t="shared" si="0"/>
        <v>4</v>
      </c>
      <c r="V2" s="6">
        <f t="shared" si="0"/>
        <v>4</v>
      </c>
      <c r="W2" s="6">
        <f t="shared" si="0"/>
        <v>4</v>
      </c>
      <c r="X2" s="6">
        <f t="shared" si="0"/>
        <v>4</v>
      </c>
      <c r="Y2" s="6">
        <f t="shared" si="0"/>
        <v>4</v>
      </c>
      <c r="Z2" s="6">
        <f t="shared" si="0"/>
        <v>4</v>
      </c>
      <c r="AA2" s="6">
        <f t="shared" si="0"/>
        <v>4</v>
      </c>
      <c r="AB2" s="6">
        <f t="shared" si="0"/>
        <v>4</v>
      </c>
      <c r="AC2" s="6">
        <f t="shared" si="0"/>
        <v>5</v>
      </c>
      <c r="AD2" s="6">
        <f t="shared" si="0"/>
        <v>5</v>
      </c>
      <c r="AE2" s="6">
        <f t="shared" si="0"/>
        <v>5</v>
      </c>
      <c r="AF2" s="6">
        <f t="shared" si="0"/>
        <v>5</v>
      </c>
      <c r="AG2" s="6">
        <f t="shared" si="0"/>
        <v>5</v>
      </c>
      <c r="AH2" s="6">
        <f t="shared" si="0"/>
        <v>5</v>
      </c>
      <c r="AI2" s="6">
        <f t="shared" si="0"/>
        <v>5</v>
      </c>
      <c r="AJ2" s="6">
        <f t="shared" si="0"/>
        <v>5</v>
      </c>
      <c r="AK2" s="6">
        <f t="shared" si="0"/>
        <v>5</v>
      </c>
      <c r="AL2" s="6">
        <f t="shared" si="0"/>
        <v>5</v>
      </c>
      <c r="AM2" s="6">
        <f t="shared" si="0"/>
        <v>5</v>
      </c>
      <c r="AN2" s="6">
        <f t="shared" si="0"/>
        <v>5</v>
      </c>
      <c r="AO2" s="6">
        <f t="shared" si="0"/>
        <v>6</v>
      </c>
      <c r="AP2" s="6">
        <f t="shared" si="0"/>
        <v>6</v>
      </c>
      <c r="AQ2" s="6">
        <f t="shared" si="0"/>
        <v>6</v>
      </c>
      <c r="AR2" s="6">
        <f t="shared" si="0"/>
        <v>6</v>
      </c>
      <c r="AS2" s="6">
        <f t="shared" si="0"/>
        <v>6</v>
      </c>
      <c r="AT2" s="6">
        <f t="shared" si="0"/>
        <v>6</v>
      </c>
      <c r="AU2" s="6">
        <f t="shared" si="0"/>
        <v>6</v>
      </c>
      <c r="AV2" s="6">
        <f t="shared" si="0"/>
        <v>6</v>
      </c>
      <c r="AW2" s="6">
        <f t="shared" si="0"/>
        <v>6</v>
      </c>
      <c r="AX2" s="6">
        <f t="shared" si="0"/>
        <v>6</v>
      </c>
      <c r="AY2" s="6">
        <f t="shared" si="0"/>
        <v>6</v>
      </c>
      <c r="AZ2" s="6">
        <f>AA2</f>
        <v>4</v>
      </c>
      <c r="BA2" s="6">
        <f>AM2</f>
        <v>5</v>
      </c>
      <c r="BB2" s="6">
        <f>AY2</f>
        <v>6</v>
      </c>
    </row>
    <row r="3" spans="1:54" x14ac:dyDescent="0.25">
      <c r="A3" s="5" t="s">
        <v>1</v>
      </c>
      <c r="C3" s="5">
        <f>LS!C3</f>
        <v>1</v>
      </c>
      <c r="D3" s="5">
        <f>LS!D3</f>
        <v>1</v>
      </c>
      <c r="E3" s="5">
        <f>LS!E3</f>
        <v>1</v>
      </c>
      <c r="F3" s="5">
        <f>LS!F3</f>
        <v>1</v>
      </c>
      <c r="G3" s="5">
        <f>LS!G3</f>
        <v>1</v>
      </c>
      <c r="H3" s="5">
        <f>LS!H3</f>
        <v>1</v>
      </c>
      <c r="I3" s="5">
        <f>LS!I3</f>
        <v>1</v>
      </c>
      <c r="J3" s="5">
        <f>LS!J3</f>
        <v>1</v>
      </c>
      <c r="K3" s="5">
        <f>LS!K3</f>
        <v>1</v>
      </c>
      <c r="L3" s="5">
        <f>LS!L3</f>
        <v>1</v>
      </c>
      <c r="M3" s="5">
        <f>LS!M3</f>
        <v>1</v>
      </c>
      <c r="N3" s="5">
        <f>LS!N3</f>
        <v>1</v>
      </c>
      <c r="O3" s="5">
        <f>LS!O3</f>
        <v>1</v>
      </c>
      <c r="P3" s="5">
        <f>LS!P3</f>
        <v>1</v>
      </c>
      <c r="Q3" s="5">
        <f>LS!Q3</f>
        <v>1</v>
      </c>
      <c r="R3" s="5">
        <f>LS!R3</f>
        <v>1</v>
      </c>
      <c r="S3" s="5">
        <f>LS!S3</f>
        <v>1</v>
      </c>
      <c r="T3" s="5">
        <f>LS!T3</f>
        <v>1</v>
      </c>
      <c r="U3" s="5">
        <f>LS!U3</f>
        <v>1</v>
      </c>
      <c r="V3" s="5">
        <f>LS!V3</f>
        <v>1</v>
      </c>
      <c r="W3" s="5">
        <f>LS!W3</f>
        <v>1</v>
      </c>
      <c r="X3" s="5">
        <f>LS!X3</f>
        <v>1</v>
      </c>
      <c r="Y3" s="5">
        <f>LS!Y3</f>
        <v>1</v>
      </c>
      <c r="Z3" s="5">
        <f>LS!Z3</f>
        <v>1</v>
      </c>
      <c r="AA3" s="5">
        <f>LS!AA3</f>
        <v>1</v>
      </c>
      <c r="AB3" s="5">
        <f>LS!AB3</f>
        <v>1</v>
      </c>
      <c r="AC3" s="5">
        <f>LS!AC3</f>
        <v>1</v>
      </c>
      <c r="AD3" s="5">
        <f>LS!AD3</f>
        <v>1</v>
      </c>
      <c r="AE3" s="5">
        <f>LS!AE3</f>
        <v>1</v>
      </c>
      <c r="AF3" s="5">
        <f>LS!AF3</f>
        <v>1</v>
      </c>
      <c r="AG3" s="5">
        <f>LS!AG3</f>
        <v>1</v>
      </c>
      <c r="AH3" s="5">
        <f>LS!AH3</f>
        <v>1</v>
      </c>
      <c r="AI3" s="5">
        <f>LS!AI3</f>
        <v>1</v>
      </c>
      <c r="AJ3" s="5">
        <f>LS!AJ3</f>
        <v>1</v>
      </c>
      <c r="AK3" s="5">
        <f>LS!AK3</f>
        <v>1</v>
      </c>
      <c r="AL3" s="5">
        <f>LS!AL3</f>
        <v>1</v>
      </c>
      <c r="AM3" s="5">
        <f>LS!AM3</f>
        <v>1</v>
      </c>
      <c r="AN3" s="5">
        <f>LS!AN3</f>
        <v>1</v>
      </c>
      <c r="AO3" s="5">
        <f>LS!AO3</f>
        <v>1</v>
      </c>
      <c r="AP3" s="5">
        <f>LS!AP3</f>
        <v>1</v>
      </c>
      <c r="AQ3" s="5">
        <f>LS!AQ3</f>
        <v>1</v>
      </c>
      <c r="AR3" s="5">
        <f>LS!AR3</f>
        <v>1</v>
      </c>
      <c r="AS3" s="5">
        <f>LS!AS3</f>
        <v>1</v>
      </c>
      <c r="AT3" s="5">
        <f>LS!AT3</f>
        <v>1</v>
      </c>
      <c r="AU3" s="5">
        <f>LS!AU3</f>
        <v>1</v>
      </c>
      <c r="AV3" s="5">
        <f>LS!AV3</f>
        <v>1</v>
      </c>
      <c r="AW3" s="5">
        <f>LS!AW3</f>
        <v>1</v>
      </c>
      <c r="AX3" s="5">
        <f>LS!AX3</f>
        <v>1</v>
      </c>
      <c r="AY3" s="5">
        <f>LS!AY3</f>
        <v>1</v>
      </c>
      <c r="AZ3" s="5">
        <f>LS!AZ3</f>
        <v>1</v>
      </c>
      <c r="BA3" s="5">
        <f>LS!BA3</f>
        <v>1</v>
      </c>
      <c r="BB3" s="5">
        <f>LS!BB3</f>
        <v>1</v>
      </c>
    </row>
    <row r="4" spans="1:54" x14ac:dyDescent="0.25">
      <c r="A4" s="5" t="s">
        <v>17</v>
      </c>
      <c r="C4" s="5">
        <f>LS!C4</f>
        <v>0</v>
      </c>
      <c r="D4" s="5">
        <f>LS!D4</f>
        <v>0</v>
      </c>
      <c r="E4" s="5">
        <f>LS!E4</f>
        <v>0</v>
      </c>
      <c r="F4" s="5">
        <f>LS!F4</f>
        <v>0</v>
      </c>
      <c r="G4" s="5">
        <f>LS!G4</f>
        <v>0</v>
      </c>
      <c r="H4" s="5">
        <f>LS!H4</f>
        <v>0</v>
      </c>
      <c r="I4" s="5">
        <f>LS!I4</f>
        <v>0</v>
      </c>
      <c r="J4" s="5">
        <f>LS!J4</f>
        <v>0</v>
      </c>
      <c r="K4" s="5">
        <f>LS!K4</f>
        <v>0</v>
      </c>
      <c r="L4" s="5">
        <f>LS!L4</f>
        <v>0</v>
      </c>
      <c r="M4" s="5">
        <f>LS!M4</f>
        <v>0</v>
      </c>
      <c r="N4" s="5">
        <f>LS!N4</f>
        <v>0</v>
      </c>
      <c r="O4" s="5">
        <f>LS!O4</f>
        <v>0</v>
      </c>
      <c r="P4" s="5">
        <f>LS!P4</f>
        <v>0</v>
      </c>
      <c r="Q4" s="5">
        <f>LS!Q4</f>
        <v>0</v>
      </c>
      <c r="R4" s="5">
        <f>LS!R4</f>
        <v>0</v>
      </c>
      <c r="S4" s="5">
        <f>LS!S4</f>
        <v>0</v>
      </c>
      <c r="T4" s="5">
        <f>LS!T4</f>
        <v>0</v>
      </c>
      <c r="U4" s="5">
        <f>LS!U4</f>
        <v>0</v>
      </c>
      <c r="V4" s="5">
        <f>LS!V4</f>
        <v>0</v>
      </c>
      <c r="W4" s="5">
        <f>LS!W4</f>
        <v>0</v>
      </c>
      <c r="X4" s="5">
        <f>LS!X4</f>
        <v>0</v>
      </c>
      <c r="Y4" s="5">
        <f>LS!Y4</f>
        <v>0</v>
      </c>
      <c r="Z4" s="5">
        <f>LS!Z4</f>
        <v>0</v>
      </c>
      <c r="AA4" s="5">
        <f>LS!AA4</f>
        <v>0</v>
      </c>
      <c r="AB4" s="5">
        <f>LS!AB4</f>
        <v>0</v>
      </c>
      <c r="AC4" s="5">
        <f>LS!AC4</f>
        <v>0</v>
      </c>
      <c r="AD4" s="5">
        <f>LS!AD4</f>
        <v>0</v>
      </c>
      <c r="AE4" s="5">
        <f>LS!AE4</f>
        <v>0</v>
      </c>
      <c r="AF4" s="5">
        <f>LS!AF4</f>
        <v>0</v>
      </c>
      <c r="AG4" s="5">
        <f>LS!AG4</f>
        <v>0</v>
      </c>
      <c r="AH4" s="5">
        <f>LS!AH4</f>
        <v>0</v>
      </c>
      <c r="AI4" s="5">
        <f>LS!AI4</f>
        <v>0</v>
      </c>
      <c r="AJ4" s="5">
        <f>LS!AJ4</f>
        <v>0</v>
      </c>
      <c r="AK4" s="5">
        <f>LS!AK4</f>
        <v>0</v>
      </c>
      <c r="AL4" s="5">
        <f>LS!AL4</f>
        <v>0</v>
      </c>
      <c r="AM4" s="5">
        <f>LS!AM4</f>
        <v>0</v>
      </c>
      <c r="AN4" s="5">
        <f>LS!AN4</f>
        <v>0</v>
      </c>
      <c r="AO4" s="5">
        <f>LS!AO4</f>
        <v>0</v>
      </c>
      <c r="AP4" s="5">
        <f>LS!AP4</f>
        <v>0</v>
      </c>
      <c r="AQ4" s="5">
        <f>LS!AQ4</f>
        <v>0</v>
      </c>
      <c r="AR4" s="5">
        <f>LS!AR4</f>
        <v>0</v>
      </c>
      <c r="AS4" s="5">
        <f>LS!AS4</f>
        <v>0</v>
      </c>
      <c r="AT4" s="5">
        <f>LS!AT4</f>
        <v>0</v>
      </c>
      <c r="AU4" s="5">
        <f>LS!AU4</f>
        <v>0</v>
      </c>
      <c r="AV4" s="5">
        <f>LS!AV4</f>
        <v>0</v>
      </c>
      <c r="AW4" s="5">
        <f>LS!AW4</f>
        <v>0</v>
      </c>
      <c r="AX4" s="5">
        <f>LS!AX4</f>
        <v>0</v>
      </c>
      <c r="AY4" s="5">
        <f>LS!AY4</f>
        <v>0</v>
      </c>
      <c r="AZ4" s="5">
        <f>LS!AZ4</f>
        <v>0</v>
      </c>
      <c r="BA4" s="5">
        <f>LS!BA4</f>
        <v>0</v>
      </c>
      <c r="BB4" s="5">
        <f>LS!BB4</f>
        <v>0</v>
      </c>
    </row>
    <row r="5" spans="1:54" x14ac:dyDescent="0.25">
      <c r="A5" s="5" t="s">
        <v>2</v>
      </c>
      <c r="C5" s="5">
        <f>LS!C5</f>
        <v>1</v>
      </c>
      <c r="D5" s="5">
        <f>LS!D5</f>
        <v>1</v>
      </c>
      <c r="E5" s="5">
        <f>LS!E5</f>
        <v>1</v>
      </c>
      <c r="F5" s="5">
        <f>LS!F5</f>
        <v>1</v>
      </c>
      <c r="G5" s="5">
        <f>LS!G5</f>
        <v>1</v>
      </c>
      <c r="H5" s="5">
        <f>LS!H5</f>
        <v>1</v>
      </c>
      <c r="I5" s="5">
        <f>LS!I5</f>
        <v>1</v>
      </c>
      <c r="J5" s="5">
        <f>LS!J5</f>
        <v>1</v>
      </c>
      <c r="K5" s="5">
        <f>LS!K5</f>
        <v>1</v>
      </c>
      <c r="L5" s="5">
        <f>LS!L5</f>
        <v>1</v>
      </c>
      <c r="M5" s="5">
        <f>LS!M5</f>
        <v>1</v>
      </c>
      <c r="N5" s="5">
        <f>LS!N5</f>
        <v>1</v>
      </c>
      <c r="O5" s="5">
        <f>LS!O5</f>
        <v>1</v>
      </c>
      <c r="P5" s="5">
        <f>LS!P5</f>
        <v>1</v>
      </c>
      <c r="Q5" s="5">
        <f>LS!Q5</f>
        <v>1</v>
      </c>
      <c r="R5" s="5">
        <f>LS!R5</f>
        <v>1</v>
      </c>
      <c r="S5" s="5">
        <f>LS!S5</f>
        <v>1</v>
      </c>
      <c r="T5" s="5">
        <f>LS!T5</f>
        <v>1</v>
      </c>
      <c r="U5" s="5">
        <f>LS!U5</f>
        <v>1</v>
      </c>
      <c r="V5" s="5">
        <f>LS!V5</f>
        <v>1</v>
      </c>
      <c r="W5" s="5">
        <f>LS!W5</f>
        <v>1</v>
      </c>
      <c r="X5" s="5">
        <f>LS!X5</f>
        <v>1</v>
      </c>
      <c r="Y5" s="5">
        <f>LS!Y5</f>
        <v>1</v>
      </c>
      <c r="Z5" s="5">
        <f>LS!Z5</f>
        <v>1</v>
      </c>
      <c r="AA5" s="5">
        <f>LS!AA5</f>
        <v>1</v>
      </c>
      <c r="AB5" s="5">
        <f>LS!AB5</f>
        <v>1</v>
      </c>
      <c r="AC5" s="5">
        <f>LS!AC5</f>
        <v>2</v>
      </c>
      <c r="AD5" s="5">
        <f>LS!AD5</f>
        <v>2</v>
      </c>
      <c r="AE5" s="5">
        <f>LS!AE5</f>
        <v>2</v>
      </c>
      <c r="AF5" s="5">
        <f>LS!AF5</f>
        <v>2</v>
      </c>
      <c r="AG5" s="5">
        <f>LS!AG5</f>
        <v>2</v>
      </c>
      <c r="AH5" s="5">
        <f>LS!AH5</f>
        <v>2</v>
      </c>
      <c r="AI5" s="5">
        <f>LS!AI5</f>
        <v>2</v>
      </c>
      <c r="AJ5" s="5">
        <f>LS!AJ5</f>
        <v>2</v>
      </c>
      <c r="AK5" s="5">
        <f>LS!AK5</f>
        <v>2</v>
      </c>
      <c r="AL5" s="5">
        <f>LS!AL5</f>
        <v>2</v>
      </c>
      <c r="AM5" s="5">
        <f>LS!AM5</f>
        <v>2</v>
      </c>
      <c r="AN5" s="5">
        <f>LS!AN5</f>
        <v>2</v>
      </c>
      <c r="AO5" s="5">
        <f>LS!AO5</f>
        <v>3</v>
      </c>
      <c r="AP5" s="5">
        <f>LS!AP5</f>
        <v>3</v>
      </c>
      <c r="AQ5" s="5">
        <f>LS!AQ5</f>
        <v>3</v>
      </c>
      <c r="AR5" s="5">
        <f>LS!AR5</f>
        <v>3</v>
      </c>
      <c r="AS5" s="5">
        <f>LS!AS5</f>
        <v>3</v>
      </c>
      <c r="AT5" s="5">
        <f>LS!AT5</f>
        <v>3</v>
      </c>
      <c r="AU5" s="5">
        <f>LS!AU5</f>
        <v>3</v>
      </c>
      <c r="AV5" s="5">
        <f>LS!AV5</f>
        <v>3</v>
      </c>
      <c r="AW5" s="5">
        <f>LS!AW5</f>
        <v>3</v>
      </c>
      <c r="AX5" s="5">
        <f>LS!AX5</f>
        <v>3</v>
      </c>
      <c r="AY5" s="5">
        <f>LS!AY5</f>
        <v>3</v>
      </c>
      <c r="AZ5" s="5">
        <f>LS!AZ5</f>
        <v>1</v>
      </c>
      <c r="BA5" s="5">
        <f>LS!BA5</f>
        <v>2</v>
      </c>
      <c r="BB5" s="5">
        <f>LS!BB5</f>
        <v>3</v>
      </c>
    </row>
    <row r="6" spans="1:54" x14ac:dyDescent="0.25">
      <c r="A6" s="5" t="s">
        <v>3</v>
      </c>
      <c r="C6" s="5">
        <f>LS!C6</f>
        <v>0</v>
      </c>
      <c r="D6" s="5">
        <f>LS!D6</f>
        <v>0</v>
      </c>
      <c r="E6" s="5">
        <f>LS!E6</f>
        <v>0</v>
      </c>
      <c r="F6" s="5">
        <f>LS!F6</f>
        <v>1</v>
      </c>
      <c r="G6" s="5">
        <f>LS!G6</f>
        <v>1</v>
      </c>
      <c r="H6" s="5">
        <f>LS!H6</f>
        <v>1</v>
      </c>
      <c r="I6" s="5">
        <f>LS!I6</f>
        <v>1</v>
      </c>
      <c r="J6" s="5">
        <f>LS!J6</f>
        <v>1</v>
      </c>
      <c r="K6" s="5">
        <f>LS!K6</f>
        <v>1</v>
      </c>
      <c r="L6" s="5">
        <f>LS!L6</f>
        <v>1</v>
      </c>
      <c r="M6" s="5">
        <f>LS!M6</f>
        <v>1</v>
      </c>
      <c r="N6" s="5">
        <f>LS!N6</f>
        <v>1</v>
      </c>
      <c r="O6" s="5">
        <f>LS!O6</f>
        <v>1</v>
      </c>
      <c r="P6" s="5">
        <f>LS!P6</f>
        <v>1</v>
      </c>
      <c r="Q6" s="5">
        <f>LS!Q6</f>
        <v>2</v>
      </c>
      <c r="R6" s="5">
        <f>LS!R6</f>
        <v>2</v>
      </c>
      <c r="S6" s="5">
        <f>LS!S6</f>
        <v>2</v>
      </c>
      <c r="T6" s="5">
        <f>LS!T6</f>
        <v>2</v>
      </c>
      <c r="U6" s="5">
        <f>LS!U6</f>
        <v>2</v>
      </c>
      <c r="V6" s="5">
        <f>LS!V6</f>
        <v>2</v>
      </c>
      <c r="W6" s="5">
        <f>LS!W6</f>
        <v>2</v>
      </c>
      <c r="X6" s="5">
        <f>LS!X6</f>
        <v>2</v>
      </c>
      <c r="Y6" s="5">
        <f>LS!Y6</f>
        <v>2</v>
      </c>
      <c r="Z6" s="5">
        <f>LS!Z6</f>
        <v>2</v>
      </c>
      <c r="AA6" s="5">
        <f>LS!AA6</f>
        <v>2</v>
      </c>
      <c r="AB6" s="5">
        <f>LS!AB6</f>
        <v>2</v>
      </c>
      <c r="AC6" s="5">
        <f>LS!AC6</f>
        <v>2</v>
      </c>
      <c r="AD6" s="5">
        <f>LS!AD6</f>
        <v>2</v>
      </c>
      <c r="AE6" s="5">
        <f>LS!AE6</f>
        <v>2</v>
      </c>
      <c r="AF6" s="5">
        <f>LS!AF6</f>
        <v>2</v>
      </c>
      <c r="AG6" s="5">
        <f>LS!AG6</f>
        <v>2</v>
      </c>
      <c r="AH6" s="5">
        <f>LS!AH6</f>
        <v>2</v>
      </c>
      <c r="AI6" s="5">
        <f>LS!AI6</f>
        <v>2</v>
      </c>
      <c r="AJ6" s="5">
        <f>LS!AJ6</f>
        <v>2</v>
      </c>
      <c r="AK6" s="5">
        <f>LS!AK6</f>
        <v>2</v>
      </c>
      <c r="AL6" s="5">
        <f>LS!AL6</f>
        <v>2</v>
      </c>
      <c r="AM6" s="5">
        <f>LS!AM6</f>
        <v>2</v>
      </c>
      <c r="AN6" s="5">
        <f>LS!AN6</f>
        <v>2</v>
      </c>
      <c r="AO6" s="5">
        <f>LS!AO6</f>
        <v>2</v>
      </c>
      <c r="AP6" s="5">
        <f>LS!AP6</f>
        <v>2</v>
      </c>
      <c r="AQ6" s="5">
        <f>LS!AQ6</f>
        <v>2</v>
      </c>
      <c r="AR6" s="5">
        <f>LS!AR6</f>
        <v>2</v>
      </c>
      <c r="AS6" s="5">
        <f>LS!AS6</f>
        <v>2</v>
      </c>
      <c r="AT6" s="5">
        <f>LS!AT6</f>
        <v>2</v>
      </c>
      <c r="AU6" s="5">
        <f>LS!AU6</f>
        <v>2</v>
      </c>
      <c r="AV6" s="5">
        <f>LS!AV6</f>
        <v>2</v>
      </c>
      <c r="AW6" s="5">
        <f>LS!AW6</f>
        <v>2</v>
      </c>
      <c r="AX6" s="5">
        <f>LS!AX6</f>
        <v>2</v>
      </c>
      <c r="AY6" s="5">
        <f>LS!AY6</f>
        <v>2</v>
      </c>
      <c r="AZ6" s="5">
        <f>LS!AZ6</f>
        <v>2</v>
      </c>
      <c r="BA6" s="5">
        <f>LS!BA6</f>
        <v>2</v>
      </c>
      <c r="BB6" s="5">
        <f>LS!BB6</f>
        <v>2</v>
      </c>
    </row>
    <row r="8" spans="1:54" x14ac:dyDescent="0.25">
      <c r="A8" s="19" t="s">
        <v>34</v>
      </c>
      <c r="B8" s="6"/>
    </row>
    <row r="9" spans="1:54" x14ac:dyDescent="0.25">
      <c r="A9" s="5" t="s">
        <v>1</v>
      </c>
      <c r="C9" s="5">
        <f>LS!C9</f>
        <v>8</v>
      </c>
      <c r="D9" s="5">
        <f>LS!D9</f>
        <v>8</v>
      </c>
      <c r="E9" s="5">
        <f>LS!E9</f>
        <v>8</v>
      </c>
      <c r="F9" s="5">
        <f>LS!F9</f>
        <v>8</v>
      </c>
      <c r="G9" s="5">
        <f>LS!G9</f>
        <v>8</v>
      </c>
      <c r="H9" s="5">
        <f>LS!H9</f>
        <v>8</v>
      </c>
      <c r="I9" s="5">
        <f>LS!I9</f>
        <v>8</v>
      </c>
      <c r="J9" s="5">
        <f>LS!J9</f>
        <v>8</v>
      </c>
      <c r="K9" s="5">
        <f>LS!K9</f>
        <v>8</v>
      </c>
      <c r="L9" s="5">
        <f>LS!L9</f>
        <v>8</v>
      </c>
      <c r="M9" s="5">
        <f>LS!M9</f>
        <v>8</v>
      </c>
      <c r="N9" s="5">
        <f>LS!N9</f>
        <v>8</v>
      </c>
      <c r="O9" s="5">
        <f>LS!O9</f>
        <v>8</v>
      </c>
      <c r="P9" s="5">
        <f>LS!P9</f>
        <v>8</v>
      </c>
      <c r="Q9" s="5">
        <f>LS!Q9</f>
        <v>8</v>
      </c>
      <c r="R9" s="5">
        <f>LS!R9</f>
        <v>8</v>
      </c>
      <c r="S9" s="5">
        <f>LS!S9</f>
        <v>8</v>
      </c>
      <c r="T9" s="5">
        <f>LS!T9</f>
        <v>8</v>
      </c>
      <c r="U9" s="5">
        <f>LS!U9</f>
        <v>8</v>
      </c>
      <c r="V9" s="5">
        <f>LS!V9</f>
        <v>8</v>
      </c>
      <c r="W9" s="5">
        <f>LS!W9</f>
        <v>8</v>
      </c>
      <c r="X9" s="5">
        <f>LS!X9</f>
        <v>8</v>
      </c>
      <c r="Y9" s="5">
        <f>LS!Y9</f>
        <v>8</v>
      </c>
      <c r="Z9" s="5">
        <f>LS!Z9</f>
        <v>8</v>
      </c>
      <c r="AA9" s="5">
        <f>LS!AA9</f>
        <v>8</v>
      </c>
      <c r="AB9" s="5">
        <f>LS!AB9</f>
        <v>8</v>
      </c>
      <c r="AC9" s="5">
        <f>LS!AC9</f>
        <v>8</v>
      </c>
      <c r="AD9" s="5">
        <f>LS!AD9</f>
        <v>8</v>
      </c>
      <c r="AE9" s="5">
        <f>LS!AE9</f>
        <v>8</v>
      </c>
      <c r="AF9" s="5">
        <f>LS!AF9</f>
        <v>8</v>
      </c>
      <c r="AG9" s="5">
        <f>LS!AG9</f>
        <v>8</v>
      </c>
      <c r="AH9" s="5">
        <f>LS!AH9</f>
        <v>8</v>
      </c>
      <c r="AI9" s="5">
        <f>LS!AI9</f>
        <v>8</v>
      </c>
      <c r="AJ9" s="5">
        <f>LS!AJ9</f>
        <v>8</v>
      </c>
      <c r="AK9" s="5">
        <f>LS!AK9</f>
        <v>8</v>
      </c>
      <c r="AL9" s="5">
        <f>LS!AL9</f>
        <v>8</v>
      </c>
      <c r="AM9" s="5">
        <f>LS!AM9</f>
        <v>8</v>
      </c>
      <c r="AN9" s="5">
        <f>LS!AN9</f>
        <v>8</v>
      </c>
      <c r="AO9" s="5">
        <f>LS!AO9</f>
        <v>8</v>
      </c>
      <c r="AP9" s="5">
        <f>LS!AP9</f>
        <v>8</v>
      </c>
      <c r="AQ9" s="5">
        <f>LS!AQ9</f>
        <v>8</v>
      </c>
      <c r="AR9" s="5">
        <f>LS!AR9</f>
        <v>8</v>
      </c>
      <c r="AS9" s="5">
        <f>LS!AS9</f>
        <v>8</v>
      </c>
      <c r="AT9" s="5">
        <f>LS!AT9</f>
        <v>8</v>
      </c>
      <c r="AU9" s="5">
        <f>LS!AU9</f>
        <v>8</v>
      </c>
      <c r="AV9" s="5">
        <f>LS!AV9</f>
        <v>8</v>
      </c>
      <c r="AW9" s="5">
        <f>LS!AW9</f>
        <v>8</v>
      </c>
      <c r="AX9" s="5">
        <f>LS!AX9</f>
        <v>8</v>
      </c>
      <c r="AY9" s="5">
        <f>LS!AY9</f>
        <v>8</v>
      </c>
      <c r="AZ9" s="5">
        <f>LS!AZ9</f>
        <v>8</v>
      </c>
      <c r="BA9" s="5">
        <f>LS!BA9</f>
        <v>8</v>
      </c>
      <c r="BB9" s="5">
        <f>LS!BB9</f>
        <v>8</v>
      </c>
    </row>
    <row r="10" spans="1:54" x14ac:dyDescent="0.25">
      <c r="A10" s="5" t="s">
        <v>17</v>
      </c>
      <c r="C10" s="5">
        <f>LS!C10</f>
        <v>6</v>
      </c>
      <c r="D10" s="5">
        <f>LS!D10</f>
        <v>6</v>
      </c>
      <c r="E10" s="5">
        <f>LS!E10</f>
        <v>6</v>
      </c>
      <c r="F10" s="5">
        <f>LS!F10</f>
        <v>6</v>
      </c>
      <c r="G10" s="5">
        <f>LS!G10</f>
        <v>6</v>
      </c>
      <c r="H10" s="5">
        <f>LS!H10</f>
        <v>6</v>
      </c>
      <c r="I10" s="5">
        <f>LS!I10</f>
        <v>6</v>
      </c>
      <c r="J10" s="5">
        <f>LS!J10</f>
        <v>6</v>
      </c>
      <c r="K10" s="5">
        <f>LS!K10</f>
        <v>6</v>
      </c>
      <c r="L10" s="5">
        <f>LS!L10</f>
        <v>6</v>
      </c>
      <c r="M10" s="5">
        <f>LS!M10</f>
        <v>6</v>
      </c>
      <c r="N10" s="5">
        <f>LS!N10</f>
        <v>6</v>
      </c>
      <c r="O10" s="5">
        <f>LS!O10</f>
        <v>6</v>
      </c>
      <c r="P10" s="5">
        <f>LS!P10</f>
        <v>6</v>
      </c>
      <c r="Q10" s="5">
        <f>LS!Q10</f>
        <v>6</v>
      </c>
      <c r="R10" s="5">
        <f>LS!R10</f>
        <v>6</v>
      </c>
      <c r="S10" s="5">
        <f>LS!S10</f>
        <v>6</v>
      </c>
      <c r="T10" s="5">
        <f>LS!T10</f>
        <v>6</v>
      </c>
      <c r="U10" s="5">
        <f>LS!U10</f>
        <v>6</v>
      </c>
      <c r="V10" s="5">
        <f>LS!V10</f>
        <v>6</v>
      </c>
      <c r="W10" s="5">
        <f>LS!W10</f>
        <v>6</v>
      </c>
      <c r="X10" s="5">
        <f>LS!X10</f>
        <v>6</v>
      </c>
      <c r="Y10" s="5">
        <f>LS!Y10</f>
        <v>6</v>
      </c>
      <c r="Z10" s="5">
        <f>LS!Z10</f>
        <v>6</v>
      </c>
      <c r="AA10" s="5">
        <f>LS!AA10</f>
        <v>6</v>
      </c>
      <c r="AB10" s="5">
        <f>LS!AB10</f>
        <v>6</v>
      </c>
      <c r="AC10" s="5">
        <f>LS!AC10</f>
        <v>6</v>
      </c>
      <c r="AD10" s="5">
        <f>LS!AD10</f>
        <v>6</v>
      </c>
      <c r="AE10" s="5">
        <f>LS!AE10</f>
        <v>6</v>
      </c>
      <c r="AF10" s="5">
        <f>LS!AF10</f>
        <v>6</v>
      </c>
      <c r="AG10" s="5">
        <f>LS!AG10</f>
        <v>6</v>
      </c>
      <c r="AH10" s="5">
        <f>LS!AH10</f>
        <v>6</v>
      </c>
      <c r="AI10" s="5">
        <f>LS!AI10</f>
        <v>6</v>
      </c>
      <c r="AJ10" s="5">
        <f>LS!AJ10</f>
        <v>6</v>
      </c>
      <c r="AK10" s="5">
        <f>LS!AK10</f>
        <v>6</v>
      </c>
      <c r="AL10" s="5">
        <f>LS!AL10</f>
        <v>6</v>
      </c>
      <c r="AM10" s="5">
        <f>LS!AM10</f>
        <v>6</v>
      </c>
      <c r="AN10" s="5">
        <f>LS!AN10</f>
        <v>6</v>
      </c>
      <c r="AO10" s="5">
        <f>LS!AO10</f>
        <v>6</v>
      </c>
      <c r="AP10" s="5">
        <f>LS!AP10</f>
        <v>6</v>
      </c>
      <c r="AQ10" s="5">
        <f>LS!AQ10</f>
        <v>6</v>
      </c>
      <c r="AR10" s="5">
        <f>LS!AR10</f>
        <v>6</v>
      </c>
      <c r="AS10" s="5">
        <f>LS!AS10</f>
        <v>6</v>
      </c>
      <c r="AT10" s="5">
        <f>LS!AT10</f>
        <v>6</v>
      </c>
      <c r="AU10" s="5">
        <f>LS!AU10</f>
        <v>6</v>
      </c>
      <c r="AV10" s="5">
        <f>LS!AV10</f>
        <v>6</v>
      </c>
      <c r="AW10" s="5">
        <f>LS!AW10</f>
        <v>6</v>
      </c>
      <c r="AX10" s="5">
        <f>LS!AX10</f>
        <v>6</v>
      </c>
      <c r="AY10" s="5">
        <f>LS!AY10</f>
        <v>6</v>
      </c>
      <c r="AZ10" s="5">
        <f>LS!AZ10</f>
        <v>6</v>
      </c>
      <c r="BA10" s="5">
        <f>LS!BA10</f>
        <v>6</v>
      </c>
      <c r="BB10" s="5">
        <f>LS!BB10</f>
        <v>6</v>
      </c>
    </row>
    <row r="11" spans="1:54" x14ac:dyDescent="0.25">
      <c r="A11" s="5" t="s">
        <v>2</v>
      </c>
      <c r="C11" s="5">
        <f>LS!C11</f>
        <v>5</v>
      </c>
      <c r="D11" s="5">
        <f>LS!D11</f>
        <v>5</v>
      </c>
      <c r="E11" s="5">
        <f>LS!E11</f>
        <v>5</v>
      </c>
      <c r="F11" s="5">
        <f>LS!F11</f>
        <v>5</v>
      </c>
      <c r="G11" s="5">
        <f>LS!G11</f>
        <v>5</v>
      </c>
      <c r="H11" s="5">
        <f>LS!H11</f>
        <v>5</v>
      </c>
      <c r="I11" s="5">
        <f>LS!I11</f>
        <v>5</v>
      </c>
      <c r="J11" s="5">
        <f>LS!J11</f>
        <v>5</v>
      </c>
      <c r="K11" s="5">
        <f>LS!K11</f>
        <v>5</v>
      </c>
      <c r="L11" s="5">
        <f>LS!L11</f>
        <v>5</v>
      </c>
      <c r="M11" s="5">
        <f>LS!M11</f>
        <v>5</v>
      </c>
      <c r="N11" s="5">
        <f>LS!N11</f>
        <v>5</v>
      </c>
      <c r="O11" s="5">
        <f>LS!O11</f>
        <v>5</v>
      </c>
      <c r="P11" s="5">
        <f>LS!P11</f>
        <v>5</v>
      </c>
      <c r="Q11" s="5">
        <f>LS!Q11</f>
        <v>5</v>
      </c>
      <c r="R11" s="5">
        <f>LS!R11</f>
        <v>5</v>
      </c>
      <c r="S11" s="5">
        <f>LS!S11</f>
        <v>5</v>
      </c>
      <c r="T11" s="5">
        <f>LS!T11</f>
        <v>5</v>
      </c>
      <c r="U11" s="5">
        <f>LS!U11</f>
        <v>5</v>
      </c>
      <c r="V11" s="5">
        <f>LS!V11</f>
        <v>5</v>
      </c>
      <c r="W11" s="5">
        <f>LS!W11</f>
        <v>5</v>
      </c>
      <c r="X11" s="5">
        <f>LS!X11</f>
        <v>5</v>
      </c>
      <c r="Y11" s="5">
        <f>LS!Y11</f>
        <v>5</v>
      </c>
      <c r="Z11" s="5">
        <f>LS!Z11</f>
        <v>5</v>
      </c>
      <c r="AA11" s="5">
        <f>LS!AA11</f>
        <v>5</v>
      </c>
      <c r="AB11" s="5">
        <f>LS!AB11</f>
        <v>5</v>
      </c>
      <c r="AC11" s="5">
        <f>LS!AC11</f>
        <v>5</v>
      </c>
      <c r="AD11" s="5">
        <f>LS!AD11</f>
        <v>5</v>
      </c>
      <c r="AE11" s="5">
        <f>LS!AE11</f>
        <v>5</v>
      </c>
      <c r="AF11" s="5">
        <f>LS!AF11</f>
        <v>5</v>
      </c>
      <c r="AG11" s="5">
        <f>LS!AG11</f>
        <v>5</v>
      </c>
      <c r="AH11" s="5">
        <f>LS!AH11</f>
        <v>5</v>
      </c>
      <c r="AI11" s="5">
        <f>LS!AI11</f>
        <v>5</v>
      </c>
      <c r="AJ11" s="5">
        <f>LS!AJ11</f>
        <v>5</v>
      </c>
      <c r="AK11" s="5">
        <f>LS!AK11</f>
        <v>5</v>
      </c>
      <c r="AL11" s="5">
        <f>LS!AL11</f>
        <v>5</v>
      </c>
      <c r="AM11" s="5">
        <f>LS!AM11</f>
        <v>5</v>
      </c>
      <c r="AN11" s="5">
        <f>LS!AN11</f>
        <v>5</v>
      </c>
      <c r="AO11" s="5">
        <f>LS!AO11</f>
        <v>5</v>
      </c>
      <c r="AP11" s="5">
        <f>LS!AP11</f>
        <v>5</v>
      </c>
      <c r="AQ11" s="5">
        <f>LS!AQ11</f>
        <v>5</v>
      </c>
      <c r="AR11" s="5">
        <f>LS!AR11</f>
        <v>5</v>
      </c>
      <c r="AS11" s="5">
        <f>LS!AS11</f>
        <v>5</v>
      </c>
      <c r="AT11" s="5">
        <f>LS!AT11</f>
        <v>5</v>
      </c>
      <c r="AU11" s="5">
        <f>LS!AU11</f>
        <v>5</v>
      </c>
      <c r="AV11" s="5">
        <f>LS!AV11</f>
        <v>5</v>
      </c>
      <c r="AW11" s="5">
        <f>LS!AW11</f>
        <v>5</v>
      </c>
      <c r="AX11" s="5">
        <f>LS!AX11</f>
        <v>5</v>
      </c>
      <c r="AY11" s="5">
        <f>LS!AY11</f>
        <v>5</v>
      </c>
      <c r="AZ11" s="5">
        <f>LS!AZ11</f>
        <v>5</v>
      </c>
      <c r="BA11" s="5">
        <f>LS!BA11</f>
        <v>5</v>
      </c>
      <c r="BB11" s="5">
        <f>LS!BB11</f>
        <v>5</v>
      </c>
    </row>
    <row r="12" spans="1:54" x14ac:dyDescent="0.25">
      <c r="A12" s="5" t="s">
        <v>3</v>
      </c>
      <c r="C12" s="5">
        <f>LS!C12</f>
        <v>4</v>
      </c>
      <c r="D12" s="5">
        <f>LS!D12</f>
        <v>4</v>
      </c>
      <c r="E12" s="5">
        <f>LS!E12</f>
        <v>4</v>
      </c>
      <c r="F12" s="5">
        <f>LS!F12</f>
        <v>4</v>
      </c>
      <c r="G12" s="5">
        <f>LS!G12</f>
        <v>4</v>
      </c>
      <c r="H12" s="5">
        <f>LS!H12</f>
        <v>4</v>
      </c>
      <c r="I12" s="5">
        <f>LS!I12</f>
        <v>4</v>
      </c>
      <c r="J12" s="5">
        <f>LS!J12</f>
        <v>4</v>
      </c>
      <c r="K12" s="5">
        <f>LS!K12</f>
        <v>4</v>
      </c>
      <c r="L12" s="5">
        <f>LS!L12</f>
        <v>4</v>
      </c>
      <c r="M12" s="5">
        <f>LS!M12</f>
        <v>4</v>
      </c>
      <c r="N12" s="5">
        <f>LS!N12</f>
        <v>4</v>
      </c>
      <c r="O12" s="5">
        <f>LS!O12</f>
        <v>4</v>
      </c>
      <c r="P12" s="5">
        <f>LS!P12</f>
        <v>4</v>
      </c>
      <c r="Q12" s="5">
        <f>LS!Q12</f>
        <v>4</v>
      </c>
      <c r="R12" s="5">
        <f>LS!R12</f>
        <v>4</v>
      </c>
      <c r="S12" s="5">
        <f>LS!S12</f>
        <v>4</v>
      </c>
      <c r="T12" s="5">
        <f>LS!T12</f>
        <v>4</v>
      </c>
      <c r="U12" s="5">
        <f>LS!U12</f>
        <v>4</v>
      </c>
      <c r="V12" s="5">
        <f>LS!V12</f>
        <v>4</v>
      </c>
      <c r="W12" s="5">
        <f>LS!W12</f>
        <v>4</v>
      </c>
      <c r="X12" s="5">
        <f>LS!X12</f>
        <v>4</v>
      </c>
      <c r="Y12" s="5">
        <f>LS!Y12</f>
        <v>4</v>
      </c>
      <c r="Z12" s="5">
        <f>LS!Z12</f>
        <v>4</v>
      </c>
      <c r="AA12" s="5">
        <f>LS!AA12</f>
        <v>4</v>
      </c>
      <c r="AB12" s="5">
        <f>LS!AB12</f>
        <v>4</v>
      </c>
      <c r="AC12" s="5">
        <f>LS!AC12</f>
        <v>4</v>
      </c>
      <c r="AD12" s="5">
        <f>LS!AD12</f>
        <v>4</v>
      </c>
      <c r="AE12" s="5">
        <f>LS!AE12</f>
        <v>4</v>
      </c>
      <c r="AF12" s="5">
        <f>LS!AF12</f>
        <v>4</v>
      </c>
      <c r="AG12" s="5">
        <f>LS!AG12</f>
        <v>4</v>
      </c>
      <c r="AH12" s="5">
        <f>LS!AH12</f>
        <v>4</v>
      </c>
      <c r="AI12" s="5">
        <f>LS!AI12</f>
        <v>4</v>
      </c>
      <c r="AJ12" s="5">
        <f>LS!AJ12</f>
        <v>4</v>
      </c>
      <c r="AK12" s="5">
        <f>LS!AK12</f>
        <v>4</v>
      </c>
      <c r="AL12" s="5">
        <f>LS!AL12</f>
        <v>4</v>
      </c>
      <c r="AM12" s="5">
        <f>LS!AM12</f>
        <v>4</v>
      </c>
      <c r="AN12" s="5">
        <f>LS!AN12</f>
        <v>4</v>
      </c>
      <c r="AO12" s="5">
        <f>LS!AO12</f>
        <v>4</v>
      </c>
      <c r="AP12" s="5">
        <f>LS!AP12</f>
        <v>4</v>
      </c>
      <c r="AQ12" s="5">
        <f>LS!AQ12</f>
        <v>4</v>
      </c>
      <c r="AR12" s="5">
        <f>LS!AR12</f>
        <v>4</v>
      </c>
      <c r="AS12" s="5">
        <f>LS!AS12</f>
        <v>4</v>
      </c>
      <c r="AT12" s="5">
        <f>LS!AT12</f>
        <v>4</v>
      </c>
      <c r="AU12" s="5">
        <f>LS!AU12</f>
        <v>4</v>
      </c>
      <c r="AV12" s="5">
        <f>LS!AV12</f>
        <v>4</v>
      </c>
      <c r="AW12" s="5">
        <f>LS!AW12</f>
        <v>4</v>
      </c>
      <c r="AX12" s="5">
        <f>LS!AX12</f>
        <v>4</v>
      </c>
      <c r="AY12" s="5">
        <f>LS!AY12</f>
        <v>4</v>
      </c>
      <c r="AZ12" s="5">
        <f>LS!AZ12</f>
        <v>4</v>
      </c>
      <c r="BA12" s="5">
        <f>LS!BA12</f>
        <v>4</v>
      </c>
      <c r="BB12" s="5">
        <f>LS!BB12</f>
        <v>4</v>
      </c>
    </row>
    <row r="14" spans="1:54" x14ac:dyDescent="0.25">
      <c r="A14" s="19" t="s">
        <v>35</v>
      </c>
      <c r="B14" s="6"/>
      <c r="C14" s="17">
        <f>SUM(C15:C22)</f>
        <v>0</v>
      </c>
      <c r="D14" s="17">
        <f t="shared" ref="D14:N14" si="1">SUM(D15:D22)</f>
        <v>0</v>
      </c>
      <c r="E14" s="17">
        <f t="shared" si="1"/>
        <v>0</v>
      </c>
      <c r="F14" s="17">
        <f t="shared" si="1"/>
        <v>3</v>
      </c>
      <c r="G14" s="17">
        <f t="shared" si="1"/>
        <v>4</v>
      </c>
      <c r="H14" s="17">
        <f t="shared" si="1"/>
        <v>4</v>
      </c>
      <c r="I14" s="17">
        <f t="shared" si="1"/>
        <v>4</v>
      </c>
      <c r="J14" s="17">
        <f t="shared" si="1"/>
        <v>4</v>
      </c>
      <c r="K14" s="17">
        <f t="shared" si="1"/>
        <v>4</v>
      </c>
      <c r="L14" s="17">
        <f t="shared" si="1"/>
        <v>4</v>
      </c>
      <c r="M14" s="17">
        <f t="shared" si="1"/>
        <v>4</v>
      </c>
      <c r="N14" s="17">
        <f t="shared" si="1"/>
        <v>4</v>
      </c>
      <c r="O14" s="17">
        <f>SUM(C14:N14)</f>
        <v>35</v>
      </c>
      <c r="P14" s="17">
        <f t="shared" ref="P14:AY14" si="2">SUM(P15:P22)</f>
        <v>4</v>
      </c>
      <c r="Q14" s="17">
        <f t="shared" si="2"/>
        <v>7</v>
      </c>
      <c r="R14" s="17">
        <f t="shared" si="2"/>
        <v>8</v>
      </c>
      <c r="S14" s="17">
        <f t="shared" si="2"/>
        <v>8</v>
      </c>
      <c r="T14" s="17">
        <f t="shared" si="2"/>
        <v>8</v>
      </c>
      <c r="U14" s="17">
        <f t="shared" si="2"/>
        <v>8</v>
      </c>
      <c r="V14" s="17">
        <f t="shared" si="2"/>
        <v>8</v>
      </c>
      <c r="W14" s="17">
        <f t="shared" si="2"/>
        <v>8</v>
      </c>
      <c r="X14" s="17">
        <f t="shared" si="2"/>
        <v>8</v>
      </c>
      <c r="Y14" s="17">
        <f t="shared" si="2"/>
        <v>8</v>
      </c>
      <c r="Z14" s="17">
        <f t="shared" si="2"/>
        <v>8</v>
      </c>
      <c r="AA14" s="17">
        <f t="shared" si="2"/>
        <v>8</v>
      </c>
      <c r="AB14" s="17">
        <f t="shared" si="2"/>
        <v>8</v>
      </c>
      <c r="AC14" s="17">
        <f t="shared" si="2"/>
        <v>8</v>
      </c>
      <c r="AD14" s="17">
        <f t="shared" si="2"/>
        <v>8</v>
      </c>
      <c r="AE14" s="17">
        <f t="shared" si="2"/>
        <v>8</v>
      </c>
      <c r="AF14" s="17">
        <f t="shared" si="2"/>
        <v>8</v>
      </c>
      <c r="AG14" s="17">
        <f t="shared" si="2"/>
        <v>8</v>
      </c>
      <c r="AH14" s="17">
        <f t="shared" si="2"/>
        <v>8</v>
      </c>
      <c r="AI14" s="17">
        <f t="shared" si="2"/>
        <v>8</v>
      </c>
      <c r="AJ14" s="17">
        <f t="shared" si="2"/>
        <v>8</v>
      </c>
      <c r="AK14" s="17">
        <f t="shared" si="2"/>
        <v>8</v>
      </c>
      <c r="AL14" s="17">
        <f t="shared" si="2"/>
        <v>8</v>
      </c>
      <c r="AM14" s="17">
        <f t="shared" si="2"/>
        <v>8</v>
      </c>
      <c r="AN14" s="17">
        <f t="shared" si="2"/>
        <v>8</v>
      </c>
      <c r="AO14" s="17">
        <f t="shared" si="2"/>
        <v>8</v>
      </c>
      <c r="AP14" s="17">
        <f t="shared" si="2"/>
        <v>8</v>
      </c>
      <c r="AQ14" s="17">
        <f t="shared" si="2"/>
        <v>8</v>
      </c>
      <c r="AR14" s="17">
        <f t="shared" si="2"/>
        <v>8</v>
      </c>
      <c r="AS14" s="17">
        <f t="shared" si="2"/>
        <v>8</v>
      </c>
      <c r="AT14" s="17">
        <f t="shared" si="2"/>
        <v>8</v>
      </c>
      <c r="AU14" s="17">
        <f t="shared" si="2"/>
        <v>8</v>
      </c>
      <c r="AV14" s="17">
        <f t="shared" si="2"/>
        <v>8</v>
      </c>
      <c r="AW14" s="17">
        <f t="shared" si="2"/>
        <v>8</v>
      </c>
      <c r="AX14" s="17">
        <f t="shared" si="2"/>
        <v>8</v>
      </c>
      <c r="AY14" s="17">
        <f t="shared" si="2"/>
        <v>8</v>
      </c>
      <c r="AZ14" s="17">
        <f>SUM(P14:AA14)</f>
        <v>91</v>
      </c>
      <c r="BA14" s="17">
        <f>SUM(AB14:AM14)</f>
        <v>96</v>
      </c>
      <c r="BB14" s="17">
        <f>SUM(AN14:AY14)</f>
        <v>96</v>
      </c>
    </row>
    <row r="15" spans="1:54" x14ac:dyDescent="0.25">
      <c r="A15" s="5" t="s">
        <v>18</v>
      </c>
      <c r="B15" s="12">
        <f t="shared" ref="B15:B22" si="3">O15/$O$14</f>
        <v>0.51428571428571423</v>
      </c>
      <c r="C15" s="38">
        <v>0</v>
      </c>
      <c r="D15" s="38">
        <v>0</v>
      </c>
      <c r="E15" s="38">
        <v>0</v>
      </c>
      <c r="F15" s="38">
        <v>2</v>
      </c>
      <c r="G15" s="38">
        <v>2</v>
      </c>
      <c r="H15" s="38">
        <v>2</v>
      </c>
      <c r="I15" s="38">
        <v>2</v>
      </c>
      <c r="J15" s="38">
        <v>2</v>
      </c>
      <c r="K15" s="38">
        <v>2</v>
      </c>
      <c r="L15" s="38">
        <v>2</v>
      </c>
      <c r="M15" s="38">
        <v>2</v>
      </c>
      <c r="N15" s="38">
        <v>2</v>
      </c>
      <c r="O15" s="5">
        <f t="shared" ref="O15:O22" si="4">SUM(C15:N15)</f>
        <v>18</v>
      </c>
      <c r="P15" s="38">
        <v>2</v>
      </c>
      <c r="Q15" s="38">
        <v>4</v>
      </c>
      <c r="R15" s="38">
        <v>4</v>
      </c>
      <c r="S15" s="38">
        <v>4</v>
      </c>
      <c r="T15" s="38">
        <v>4</v>
      </c>
      <c r="U15" s="51">
        <f>$R15/$R$6*U$6</f>
        <v>4</v>
      </c>
      <c r="V15" s="51">
        <f>$S15/$S$6*V$6</f>
        <v>4</v>
      </c>
      <c r="W15" s="51">
        <f>$T15/$T$6*W$6</f>
        <v>4</v>
      </c>
      <c r="X15" s="51">
        <f>$R15/$R$6*X$6</f>
        <v>4</v>
      </c>
      <c r="Y15" s="51">
        <f>$S15/$S$6*Y$6</f>
        <v>4</v>
      </c>
      <c r="Z15" s="51">
        <f>$T15/$T$6*Z$6</f>
        <v>4</v>
      </c>
      <c r="AA15" s="51">
        <f>$R15/$R$6*AA$6</f>
        <v>4</v>
      </c>
      <c r="AB15" s="51">
        <f>$S15/$S$6*AB$6</f>
        <v>4</v>
      </c>
      <c r="AC15" s="51">
        <f>$T15/$T$6*AC$6</f>
        <v>4</v>
      </c>
      <c r="AD15" s="51">
        <f>$R15/$R$6*AD$6</f>
        <v>4</v>
      </c>
      <c r="AE15" s="51">
        <f>$S15/$S$6*AE$6</f>
        <v>4</v>
      </c>
      <c r="AF15" s="51">
        <f>$T15/$T$6*AF$6</f>
        <v>4</v>
      </c>
      <c r="AG15" s="51">
        <f>$R15/$R$6*AG$6</f>
        <v>4</v>
      </c>
      <c r="AH15" s="51">
        <f>$S15/$S$6*AH$6</f>
        <v>4</v>
      </c>
      <c r="AI15" s="51">
        <f>$T15/$T$6*AI$6</f>
        <v>4</v>
      </c>
      <c r="AJ15" s="51">
        <f>$R15/$R$6*AJ$6</f>
        <v>4</v>
      </c>
      <c r="AK15" s="51">
        <f>$S15/$S$6*AK$6</f>
        <v>4</v>
      </c>
      <c r="AL15" s="51">
        <f>$T15/$T$6*AL$6</f>
        <v>4</v>
      </c>
      <c r="AM15" s="51">
        <f>$R15/$R$6*AM$6</f>
        <v>4</v>
      </c>
      <c r="AN15" s="51">
        <f>$S15/$S$6*AN$6</f>
        <v>4</v>
      </c>
      <c r="AO15" s="51">
        <f>$T15/$T$6*AO$6</f>
        <v>4</v>
      </c>
      <c r="AP15" s="51">
        <f>$R15/$R$6*AP$6</f>
        <v>4</v>
      </c>
      <c r="AQ15" s="51">
        <f>$S15/$S$6*AQ$6</f>
        <v>4</v>
      </c>
      <c r="AR15" s="51">
        <f>$T15/$T$6*AR$6</f>
        <v>4</v>
      </c>
      <c r="AS15" s="51">
        <f>$R15/$R$6*AS$6</f>
        <v>4</v>
      </c>
      <c r="AT15" s="51">
        <f>$S15/$S$6*AT$6</f>
        <v>4</v>
      </c>
      <c r="AU15" s="51">
        <f>$T15/$T$6*AU$6</f>
        <v>4</v>
      </c>
      <c r="AV15" s="51">
        <f>$R15/$R$6*AV$6</f>
        <v>4</v>
      </c>
      <c r="AW15" s="51">
        <f>$S15/$S$6*AW$6</f>
        <v>4</v>
      </c>
      <c r="AX15" s="51">
        <f>$T15/$T$6*AX$6</f>
        <v>4</v>
      </c>
      <c r="AY15" s="51">
        <f>$R15/$R$6*AY$6</f>
        <v>4</v>
      </c>
      <c r="AZ15" s="48">
        <f t="shared" ref="AZ15:AZ22" si="5">SUM(P15:AA15)</f>
        <v>46</v>
      </c>
      <c r="BA15" s="48">
        <f t="shared" ref="BA15:BA22" si="6">SUM(AB15:AM15)</f>
        <v>48</v>
      </c>
      <c r="BB15" s="48">
        <f t="shared" ref="BB15:BB22" si="7">SUM(AN15:AY15)</f>
        <v>48</v>
      </c>
    </row>
    <row r="16" spans="1:54" x14ac:dyDescent="0.25">
      <c r="A16" s="5" t="s">
        <v>19</v>
      </c>
      <c r="B16" s="12">
        <f t="shared" si="3"/>
        <v>0.25714285714285712</v>
      </c>
      <c r="C16" s="38">
        <v>0</v>
      </c>
      <c r="D16" s="38">
        <v>0</v>
      </c>
      <c r="E16" s="38">
        <v>0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1</v>
      </c>
      <c r="L16" s="38">
        <v>1</v>
      </c>
      <c r="M16" s="38">
        <v>1</v>
      </c>
      <c r="N16" s="38">
        <v>1</v>
      </c>
      <c r="O16" s="5">
        <f t="shared" si="4"/>
        <v>9</v>
      </c>
      <c r="P16" s="38">
        <v>1</v>
      </c>
      <c r="Q16" s="38">
        <v>2</v>
      </c>
      <c r="R16" s="38">
        <v>2</v>
      </c>
      <c r="S16" s="38">
        <v>2</v>
      </c>
      <c r="T16" s="38">
        <v>2</v>
      </c>
      <c r="U16" s="51">
        <f t="shared" ref="U16:U22" si="8">$R16/$R$6*U$6</f>
        <v>2</v>
      </c>
      <c r="V16" s="51">
        <f t="shared" ref="V16:V22" si="9">$S16/$S$6*V$6</f>
        <v>2</v>
      </c>
      <c r="W16" s="51">
        <f t="shared" ref="W16:W22" si="10">$T16/$T$6*W$6</f>
        <v>2</v>
      </c>
      <c r="X16" s="51">
        <f t="shared" ref="X16:X22" si="11">$R16/$R$6*X$6</f>
        <v>2</v>
      </c>
      <c r="Y16" s="51">
        <f t="shared" ref="Y16:Y22" si="12">$S16/$S$6*Y$6</f>
        <v>2</v>
      </c>
      <c r="Z16" s="51">
        <f t="shared" ref="Z16:Z22" si="13">$T16/$T$6*Z$6</f>
        <v>2</v>
      </c>
      <c r="AA16" s="51">
        <f t="shared" ref="AA16:AA22" si="14">$R16/$R$6*AA$6</f>
        <v>2</v>
      </c>
      <c r="AB16" s="51">
        <f t="shared" ref="AB16:AB22" si="15">$S16/$S$6*AB$6</f>
        <v>2</v>
      </c>
      <c r="AC16" s="51">
        <f t="shared" ref="AC16:AC22" si="16">$T16/$T$6*AC$6</f>
        <v>2</v>
      </c>
      <c r="AD16" s="51">
        <f t="shared" ref="AD16:AD22" si="17">$R16/$R$6*AD$6</f>
        <v>2</v>
      </c>
      <c r="AE16" s="51">
        <f t="shared" ref="AE16:AE22" si="18">$S16/$S$6*AE$6</f>
        <v>2</v>
      </c>
      <c r="AF16" s="51">
        <f t="shared" ref="AF16:AF22" si="19">$T16/$T$6*AF$6</f>
        <v>2</v>
      </c>
      <c r="AG16" s="51">
        <f t="shared" ref="AG16:AG22" si="20">$R16/$R$6*AG$6</f>
        <v>2</v>
      </c>
      <c r="AH16" s="51">
        <f t="shared" ref="AH16:AH22" si="21">$S16/$S$6*AH$6</f>
        <v>2</v>
      </c>
      <c r="AI16" s="51">
        <f t="shared" ref="AI16:AI22" si="22">$T16/$T$6*AI$6</f>
        <v>2</v>
      </c>
      <c r="AJ16" s="51">
        <f t="shared" ref="AJ16:AJ22" si="23">$R16/$R$6*AJ$6</f>
        <v>2</v>
      </c>
      <c r="AK16" s="51">
        <f t="shared" ref="AK16:AK22" si="24">$S16/$S$6*AK$6</f>
        <v>2</v>
      </c>
      <c r="AL16" s="51">
        <f t="shared" ref="AL16:AL22" si="25">$T16/$T$6*AL$6</f>
        <v>2</v>
      </c>
      <c r="AM16" s="51">
        <f t="shared" ref="AM16:AM22" si="26">$R16/$R$6*AM$6</f>
        <v>2</v>
      </c>
      <c r="AN16" s="51">
        <f t="shared" ref="AN16:AN22" si="27">$S16/$S$6*AN$6</f>
        <v>2</v>
      </c>
      <c r="AO16" s="51">
        <f t="shared" ref="AO16:AO22" si="28">$T16/$T$6*AO$6</f>
        <v>2</v>
      </c>
      <c r="AP16" s="51">
        <f t="shared" ref="AP16:AP22" si="29">$R16/$R$6*AP$6</f>
        <v>2</v>
      </c>
      <c r="AQ16" s="51">
        <f t="shared" ref="AQ16:AQ22" si="30">$S16/$S$6*AQ$6</f>
        <v>2</v>
      </c>
      <c r="AR16" s="51">
        <f t="shared" ref="AR16:AR22" si="31">$T16/$T$6*AR$6</f>
        <v>2</v>
      </c>
      <c r="AS16" s="51">
        <f t="shared" ref="AS16:AS22" si="32">$R16/$R$6*AS$6</f>
        <v>2</v>
      </c>
      <c r="AT16" s="51">
        <f t="shared" ref="AT16:AT22" si="33">$S16/$S$6*AT$6</f>
        <v>2</v>
      </c>
      <c r="AU16" s="51">
        <f t="shared" ref="AU16:AU22" si="34">$T16/$T$6*AU$6</f>
        <v>2</v>
      </c>
      <c r="AV16" s="51">
        <f t="shared" ref="AV16:AV22" si="35">$R16/$R$6*AV$6</f>
        <v>2</v>
      </c>
      <c r="AW16" s="51">
        <f t="shared" ref="AW16:AW22" si="36">$S16/$S$6*AW$6</f>
        <v>2</v>
      </c>
      <c r="AX16" s="51">
        <f t="shared" ref="AX16:AX22" si="37">$T16/$T$6*AX$6</f>
        <v>2</v>
      </c>
      <c r="AY16" s="51">
        <f t="shared" ref="AY16:AY22" si="38">$R16/$R$6*AY$6</f>
        <v>2</v>
      </c>
      <c r="AZ16" s="48">
        <f t="shared" si="5"/>
        <v>23</v>
      </c>
      <c r="BA16" s="48">
        <f t="shared" si="6"/>
        <v>24</v>
      </c>
      <c r="BB16" s="48">
        <f t="shared" si="7"/>
        <v>24</v>
      </c>
    </row>
    <row r="17" spans="1:54" x14ac:dyDescent="0.25">
      <c r="A17" s="5" t="s">
        <v>20</v>
      </c>
      <c r="B17" s="12">
        <f t="shared" si="3"/>
        <v>5.7142857142857141E-2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8">
        <v>0</v>
      </c>
      <c r="L17" s="38">
        <v>1</v>
      </c>
      <c r="M17" s="38">
        <v>0</v>
      </c>
      <c r="N17" s="38">
        <v>0</v>
      </c>
      <c r="O17" s="5">
        <f t="shared" si="4"/>
        <v>2</v>
      </c>
      <c r="P17" s="38">
        <v>1</v>
      </c>
      <c r="Q17" s="38">
        <v>1</v>
      </c>
      <c r="R17" s="38">
        <v>1</v>
      </c>
      <c r="S17" s="38">
        <v>1</v>
      </c>
      <c r="T17" s="38">
        <v>1</v>
      </c>
      <c r="U17" s="51">
        <f t="shared" si="8"/>
        <v>1</v>
      </c>
      <c r="V17" s="51">
        <f t="shared" si="9"/>
        <v>1</v>
      </c>
      <c r="W17" s="51">
        <f t="shared" si="10"/>
        <v>1</v>
      </c>
      <c r="X17" s="51">
        <f t="shared" si="11"/>
        <v>1</v>
      </c>
      <c r="Y17" s="51">
        <f t="shared" si="12"/>
        <v>1</v>
      </c>
      <c r="Z17" s="51">
        <f t="shared" si="13"/>
        <v>1</v>
      </c>
      <c r="AA17" s="51">
        <f t="shared" si="14"/>
        <v>1</v>
      </c>
      <c r="AB17" s="51">
        <f t="shared" si="15"/>
        <v>1</v>
      </c>
      <c r="AC17" s="51">
        <f t="shared" si="16"/>
        <v>1</v>
      </c>
      <c r="AD17" s="51">
        <f t="shared" si="17"/>
        <v>1</v>
      </c>
      <c r="AE17" s="51">
        <f t="shared" si="18"/>
        <v>1</v>
      </c>
      <c r="AF17" s="51">
        <f t="shared" si="19"/>
        <v>1</v>
      </c>
      <c r="AG17" s="51">
        <f t="shared" si="20"/>
        <v>1</v>
      </c>
      <c r="AH17" s="51">
        <f t="shared" si="21"/>
        <v>1</v>
      </c>
      <c r="AI17" s="51">
        <f t="shared" si="22"/>
        <v>1</v>
      </c>
      <c r="AJ17" s="51">
        <f t="shared" si="23"/>
        <v>1</v>
      </c>
      <c r="AK17" s="51">
        <f t="shared" si="24"/>
        <v>1</v>
      </c>
      <c r="AL17" s="51">
        <f t="shared" si="25"/>
        <v>1</v>
      </c>
      <c r="AM17" s="51">
        <f t="shared" si="26"/>
        <v>1</v>
      </c>
      <c r="AN17" s="51">
        <f t="shared" si="27"/>
        <v>1</v>
      </c>
      <c r="AO17" s="51">
        <f t="shared" si="28"/>
        <v>1</v>
      </c>
      <c r="AP17" s="51">
        <f t="shared" si="29"/>
        <v>1</v>
      </c>
      <c r="AQ17" s="51">
        <f t="shared" si="30"/>
        <v>1</v>
      </c>
      <c r="AR17" s="51">
        <f t="shared" si="31"/>
        <v>1</v>
      </c>
      <c r="AS17" s="51">
        <f t="shared" si="32"/>
        <v>1</v>
      </c>
      <c r="AT17" s="51">
        <f t="shared" si="33"/>
        <v>1</v>
      </c>
      <c r="AU17" s="51">
        <f t="shared" si="34"/>
        <v>1</v>
      </c>
      <c r="AV17" s="51">
        <f t="shared" si="35"/>
        <v>1</v>
      </c>
      <c r="AW17" s="51">
        <f t="shared" si="36"/>
        <v>1</v>
      </c>
      <c r="AX17" s="51">
        <f t="shared" si="37"/>
        <v>1</v>
      </c>
      <c r="AY17" s="51">
        <f t="shared" si="38"/>
        <v>1</v>
      </c>
      <c r="AZ17" s="48">
        <f t="shared" si="5"/>
        <v>12</v>
      </c>
      <c r="BA17" s="48">
        <f t="shared" si="6"/>
        <v>12</v>
      </c>
      <c r="BB17" s="48">
        <f t="shared" si="7"/>
        <v>12</v>
      </c>
    </row>
    <row r="18" spans="1:54" x14ac:dyDescent="0.25">
      <c r="A18" s="5" t="s">
        <v>21</v>
      </c>
      <c r="B18" s="12">
        <f t="shared" si="3"/>
        <v>8.5714285714285715E-2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1</v>
      </c>
      <c r="I18" s="38">
        <v>0</v>
      </c>
      <c r="J18" s="38">
        <v>0</v>
      </c>
      <c r="K18" s="38">
        <v>1</v>
      </c>
      <c r="L18" s="38">
        <v>0</v>
      </c>
      <c r="M18" s="38">
        <v>0</v>
      </c>
      <c r="N18" s="38">
        <v>1</v>
      </c>
      <c r="O18" s="5">
        <f t="shared" si="4"/>
        <v>3</v>
      </c>
      <c r="P18" s="38">
        <v>0</v>
      </c>
      <c r="Q18" s="38">
        <v>0</v>
      </c>
      <c r="R18" s="38">
        <v>0</v>
      </c>
      <c r="S18" s="38">
        <v>1</v>
      </c>
      <c r="T18" s="38">
        <v>0</v>
      </c>
      <c r="U18" s="51">
        <f t="shared" si="8"/>
        <v>0</v>
      </c>
      <c r="V18" s="51">
        <f t="shared" si="9"/>
        <v>1</v>
      </c>
      <c r="W18" s="51">
        <f t="shared" si="10"/>
        <v>0</v>
      </c>
      <c r="X18" s="51">
        <f t="shared" si="11"/>
        <v>0</v>
      </c>
      <c r="Y18" s="51">
        <f t="shared" si="12"/>
        <v>1</v>
      </c>
      <c r="Z18" s="51">
        <f t="shared" si="13"/>
        <v>0</v>
      </c>
      <c r="AA18" s="51">
        <f t="shared" si="14"/>
        <v>0</v>
      </c>
      <c r="AB18" s="51">
        <f t="shared" si="15"/>
        <v>1</v>
      </c>
      <c r="AC18" s="51">
        <f t="shared" si="16"/>
        <v>0</v>
      </c>
      <c r="AD18" s="51">
        <f t="shared" si="17"/>
        <v>0</v>
      </c>
      <c r="AE18" s="51">
        <f t="shared" si="18"/>
        <v>1</v>
      </c>
      <c r="AF18" s="51">
        <f t="shared" si="19"/>
        <v>0</v>
      </c>
      <c r="AG18" s="51">
        <f t="shared" si="20"/>
        <v>0</v>
      </c>
      <c r="AH18" s="51">
        <f t="shared" si="21"/>
        <v>1</v>
      </c>
      <c r="AI18" s="51">
        <f t="shared" si="22"/>
        <v>0</v>
      </c>
      <c r="AJ18" s="51">
        <f t="shared" si="23"/>
        <v>0</v>
      </c>
      <c r="AK18" s="51">
        <f t="shared" si="24"/>
        <v>1</v>
      </c>
      <c r="AL18" s="51">
        <f t="shared" si="25"/>
        <v>0</v>
      </c>
      <c r="AM18" s="51">
        <f t="shared" si="26"/>
        <v>0</v>
      </c>
      <c r="AN18" s="51">
        <f t="shared" si="27"/>
        <v>1</v>
      </c>
      <c r="AO18" s="51">
        <f t="shared" si="28"/>
        <v>0</v>
      </c>
      <c r="AP18" s="51">
        <f t="shared" si="29"/>
        <v>0</v>
      </c>
      <c r="AQ18" s="51">
        <f t="shared" si="30"/>
        <v>1</v>
      </c>
      <c r="AR18" s="51">
        <f t="shared" si="31"/>
        <v>0</v>
      </c>
      <c r="AS18" s="51">
        <f t="shared" si="32"/>
        <v>0</v>
      </c>
      <c r="AT18" s="51">
        <f t="shared" si="33"/>
        <v>1</v>
      </c>
      <c r="AU18" s="51">
        <f t="shared" si="34"/>
        <v>0</v>
      </c>
      <c r="AV18" s="51">
        <f t="shared" si="35"/>
        <v>0</v>
      </c>
      <c r="AW18" s="51">
        <f t="shared" si="36"/>
        <v>1</v>
      </c>
      <c r="AX18" s="51">
        <f t="shared" si="37"/>
        <v>0</v>
      </c>
      <c r="AY18" s="51">
        <f t="shared" si="38"/>
        <v>0</v>
      </c>
      <c r="AZ18" s="48">
        <f t="shared" si="5"/>
        <v>3</v>
      </c>
      <c r="BA18" s="48">
        <f t="shared" si="6"/>
        <v>4</v>
      </c>
      <c r="BB18" s="48">
        <f t="shared" si="7"/>
        <v>4</v>
      </c>
    </row>
    <row r="19" spans="1:54" x14ac:dyDescent="0.25">
      <c r="A19" s="5" t="s">
        <v>22</v>
      </c>
      <c r="B19" s="12">
        <f t="shared" si="3"/>
        <v>8.5714285714285715E-2</v>
      </c>
      <c r="C19" s="38">
        <v>0</v>
      </c>
      <c r="D19" s="38">
        <v>0</v>
      </c>
      <c r="E19" s="38">
        <v>0</v>
      </c>
      <c r="F19" s="38">
        <v>0</v>
      </c>
      <c r="G19" s="38">
        <v>1</v>
      </c>
      <c r="H19" s="38">
        <v>0</v>
      </c>
      <c r="I19" s="38">
        <v>0</v>
      </c>
      <c r="J19" s="38">
        <v>1</v>
      </c>
      <c r="K19" s="38">
        <v>0</v>
      </c>
      <c r="L19" s="38">
        <v>0</v>
      </c>
      <c r="M19" s="38">
        <v>1</v>
      </c>
      <c r="N19" s="38">
        <v>0</v>
      </c>
      <c r="O19" s="5">
        <f t="shared" si="4"/>
        <v>3</v>
      </c>
      <c r="P19" s="38">
        <v>0</v>
      </c>
      <c r="Q19" s="38">
        <v>0</v>
      </c>
      <c r="R19" s="38">
        <v>1</v>
      </c>
      <c r="S19" s="38">
        <v>0</v>
      </c>
      <c r="T19" s="38">
        <v>1</v>
      </c>
      <c r="U19" s="51">
        <f t="shared" si="8"/>
        <v>1</v>
      </c>
      <c r="V19" s="51">
        <f t="shared" si="9"/>
        <v>0</v>
      </c>
      <c r="W19" s="51">
        <f t="shared" si="10"/>
        <v>1</v>
      </c>
      <c r="X19" s="51">
        <f t="shared" si="11"/>
        <v>1</v>
      </c>
      <c r="Y19" s="51">
        <f t="shared" si="12"/>
        <v>0</v>
      </c>
      <c r="Z19" s="51">
        <f t="shared" si="13"/>
        <v>1</v>
      </c>
      <c r="AA19" s="51">
        <f t="shared" si="14"/>
        <v>1</v>
      </c>
      <c r="AB19" s="51">
        <f t="shared" si="15"/>
        <v>0</v>
      </c>
      <c r="AC19" s="51">
        <f t="shared" si="16"/>
        <v>1</v>
      </c>
      <c r="AD19" s="51">
        <f t="shared" si="17"/>
        <v>1</v>
      </c>
      <c r="AE19" s="51">
        <f t="shared" si="18"/>
        <v>0</v>
      </c>
      <c r="AF19" s="51">
        <f t="shared" si="19"/>
        <v>1</v>
      </c>
      <c r="AG19" s="51">
        <f t="shared" si="20"/>
        <v>1</v>
      </c>
      <c r="AH19" s="51">
        <f t="shared" si="21"/>
        <v>0</v>
      </c>
      <c r="AI19" s="51">
        <f t="shared" si="22"/>
        <v>1</v>
      </c>
      <c r="AJ19" s="51">
        <f t="shared" si="23"/>
        <v>1</v>
      </c>
      <c r="AK19" s="51">
        <f t="shared" si="24"/>
        <v>0</v>
      </c>
      <c r="AL19" s="51">
        <f t="shared" si="25"/>
        <v>1</v>
      </c>
      <c r="AM19" s="51">
        <f t="shared" si="26"/>
        <v>1</v>
      </c>
      <c r="AN19" s="51">
        <f t="shared" si="27"/>
        <v>0</v>
      </c>
      <c r="AO19" s="51">
        <f t="shared" si="28"/>
        <v>1</v>
      </c>
      <c r="AP19" s="51">
        <f t="shared" si="29"/>
        <v>1</v>
      </c>
      <c r="AQ19" s="51">
        <f t="shared" si="30"/>
        <v>0</v>
      </c>
      <c r="AR19" s="51">
        <f t="shared" si="31"/>
        <v>1</v>
      </c>
      <c r="AS19" s="51">
        <f t="shared" si="32"/>
        <v>1</v>
      </c>
      <c r="AT19" s="51">
        <f t="shared" si="33"/>
        <v>0</v>
      </c>
      <c r="AU19" s="51">
        <f t="shared" si="34"/>
        <v>1</v>
      </c>
      <c r="AV19" s="51">
        <f t="shared" si="35"/>
        <v>1</v>
      </c>
      <c r="AW19" s="51">
        <f t="shared" si="36"/>
        <v>0</v>
      </c>
      <c r="AX19" s="51">
        <f t="shared" si="37"/>
        <v>1</v>
      </c>
      <c r="AY19" s="51">
        <f t="shared" si="38"/>
        <v>1</v>
      </c>
      <c r="AZ19" s="48">
        <f t="shared" si="5"/>
        <v>7</v>
      </c>
      <c r="BA19" s="48">
        <f t="shared" si="6"/>
        <v>8</v>
      </c>
      <c r="BB19" s="48">
        <f t="shared" si="7"/>
        <v>8</v>
      </c>
    </row>
    <row r="20" spans="1:54" x14ac:dyDescent="0.25">
      <c r="A20" s="5" t="s">
        <v>23</v>
      </c>
      <c r="B20" s="12">
        <f t="shared" si="3"/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5">
        <f t="shared" si="4"/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51">
        <f t="shared" si="8"/>
        <v>0</v>
      </c>
      <c r="V20" s="51">
        <f t="shared" si="9"/>
        <v>0</v>
      </c>
      <c r="W20" s="51">
        <f t="shared" si="10"/>
        <v>0</v>
      </c>
      <c r="X20" s="51">
        <f t="shared" si="11"/>
        <v>0</v>
      </c>
      <c r="Y20" s="51">
        <f t="shared" si="12"/>
        <v>0</v>
      </c>
      <c r="Z20" s="51">
        <f t="shared" si="13"/>
        <v>0</v>
      </c>
      <c r="AA20" s="51">
        <f t="shared" si="14"/>
        <v>0</v>
      </c>
      <c r="AB20" s="51">
        <f t="shared" si="15"/>
        <v>0</v>
      </c>
      <c r="AC20" s="51">
        <f t="shared" si="16"/>
        <v>0</v>
      </c>
      <c r="AD20" s="51">
        <f t="shared" si="17"/>
        <v>0</v>
      </c>
      <c r="AE20" s="51">
        <f t="shared" si="18"/>
        <v>0</v>
      </c>
      <c r="AF20" s="51">
        <f t="shared" si="19"/>
        <v>0</v>
      </c>
      <c r="AG20" s="51">
        <f t="shared" si="20"/>
        <v>0</v>
      </c>
      <c r="AH20" s="51">
        <f t="shared" si="21"/>
        <v>0</v>
      </c>
      <c r="AI20" s="51">
        <f t="shared" si="22"/>
        <v>0</v>
      </c>
      <c r="AJ20" s="51">
        <f t="shared" si="23"/>
        <v>0</v>
      </c>
      <c r="AK20" s="51">
        <f t="shared" si="24"/>
        <v>0</v>
      </c>
      <c r="AL20" s="51">
        <f t="shared" si="25"/>
        <v>0</v>
      </c>
      <c r="AM20" s="51">
        <f t="shared" si="26"/>
        <v>0</v>
      </c>
      <c r="AN20" s="51">
        <f t="shared" si="27"/>
        <v>0</v>
      </c>
      <c r="AO20" s="51">
        <f t="shared" si="28"/>
        <v>0</v>
      </c>
      <c r="AP20" s="51">
        <f t="shared" si="29"/>
        <v>0</v>
      </c>
      <c r="AQ20" s="51">
        <f t="shared" si="30"/>
        <v>0</v>
      </c>
      <c r="AR20" s="51">
        <f t="shared" si="31"/>
        <v>0</v>
      </c>
      <c r="AS20" s="51">
        <f t="shared" si="32"/>
        <v>0</v>
      </c>
      <c r="AT20" s="51">
        <f t="shared" si="33"/>
        <v>0</v>
      </c>
      <c r="AU20" s="51">
        <f t="shared" si="34"/>
        <v>0</v>
      </c>
      <c r="AV20" s="51">
        <f t="shared" si="35"/>
        <v>0</v>
      </c>
      <c r="AW20" s="51">
        <f t="shared" si="36"/>
        <v>0</v>
      </c>
      <c r="AX20" s="51">
        <f t="shared" si="37"/>
        <v>0</v>
      </c>
      <c r="AY20" s="51">
        <f t="shared" si="38"/>
        <v>0</v>
      </c>
      <c r="AZ20" s="48">
        <f t="shared" si="5"/>
        <v>0</v>
      </c>
      <c r="BA20" s="48">
        <f t="shared" si="6"/>
        <v>0</v>
      </c>
      <c r="BB20" s="48">
        <f t="shared" si="7"/>
        <v>0</v>
      </c>
    </row>
    <row r="21" spans="1:54" x14ac:dyDescent="0.25">
      <c r="A21" s="5" t="s">
        <v>24</v>
      </c>
      <c r="B21" s="12">
        <f t="shared" si="3"/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5">
        <f t="shared" si="4"/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51">
        <f t="shared" si="8"/>
        <v>0</v>
      </c>
      <c r="V21" s="51">
        <f t="shared" si="9"/>
        <v>0</v>
      </c>
      <c r="W21" s="51">
        <f t="shared" si="10"/>
        <v>0</v>
      </c>
      <c r="X21" s="51">
        <f t="shared" si="11"/>
        <v>0</v>
      </c>
      <c r="Y21" s="51">
        <f t="shared" si="12"/>
        <v>0</v>
      </c>
      <c r="Z21" s="51">
        <f t="shared" si="13"/>
        <v>0</v>
      </c>
      <c r="AA21" s="51">
        <f t="shared" si="14"/>
        <v>0</v>
      </c>
      <c r="AB21" s="51">
        <f t="shared" si="15"/>
        <v>0</v>
      </c>
      <c r="AC21" s="51">
        <f t="shared" si="16"/>
        <v>0</v>
      </c>
      <c r="AD21" s="51">
        <f t="shared" si="17"/>
        <v>0</v>
      </c>
      <c r="AE21" s="51">
        <f t="shared" si="18"/>
        <v>0</v>
      </c>
      <c r="AF21" s="51">
        <f t="shared" si="19"/>
        <v>0</v>
      </c>
      <c r="AG21" s="51">
        <f t="shared" si="20"/>
        <v>0</v>
      </c>
      <c r="AH21" s="51">
        <f t="shared" si="21"/>
        <v>0</v>
      </c>
      <c r="AI21" s="51">
        <f t="shared" si="22"/>
        <v>0</v>
      </c>
      <c r="AJ21" s="51">
        <f t="shared" si="23"/>
        <v>0</v>
      </c>
      <c r="AK21" s="51">
        <f t="shared" si="24"/>
        <v>0</v>
      </c>
      <c r="AL21" s="51">
        <f t="shared" si="25"/>
        <v>0</v>
      </c>
      <c r="AM21" s="51">
        <f t="shared" si="26"/>
        <v>0</v>
      </c>
      <c r="AN21" s="51">
        <f t="shared" si="27"/>
        <v>0</v>
      </c>
      <c r="AO21" s="51">
        <f t="shared" si="28"/>
        <v>0</v>
      </c>
      <c r="AP21" s="51">
        <f t="shared" si="29"/>
        <v>0</v>
      </c>
      <c r="AQ21" s="51">
        <f t="shared" si="30"/>
        <v>0</v>
      </c>
      <c r="AR21" s="51">
        <f t="shared" si="31"/>
        <v>0</v>
      </c>
      <c r="AS21" s="51">
        <f t="shared" si="32"/>
        <v>0</v>
      </c>
      <c r="AT21" s="51">
        <f t="shared" si="33"/>
        <v>0</v>
      </c>
      <c r="AU21" s="51">
        <f t="shared" si="34"/>
        <v>0</v>
      </c>
      <c r="AV21" s="51">
        <f t="shared" si="35"/>
        <v>0</v>
      </c>
      <c r="AW21" s="51">
        <f t="shared" si="36"/>
        <v>0</v>
      </c>
      <c r="AX21" s="51">
        <f t="shared" si="37"/>
        <v>0</v>
      </c>
      <c r="AY21" s="51">
        <f t="shared" si="38"/>
        <v>0</v>
      </c>
      <c r="AZ21" s="48">
        <f t="shared" si="5"/>
        <v>0</v>
      </c>
      <c r="BA21" s="48">
        <f t="shared" si="6"/>
        <v>0</v>
      </c>
      <c r="BB21" s="48">
        <f t="shared" si="7"/>
        <v>0</v>
      </c>
    </row>
    <row r="22" spans="1:54" x14ac:dyDescent="0.25">
      <c r="A22" s="5" t="s">
        <v>25</v>
      </c>
      <c r="B22" s="12">
        <f t="shared" si="3"/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5">
        <f t="shared" si="4"/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51">
        <f t="shared" si="8"/>
        <v>0</v>
      </c>
      <c r="V22" s="51">
        <f t="shared" si="9"/>
        <v>0</v>
      </c>
      <c r="W22" s="51">
        <f t="shared" si="10"/>
        <v>0</v>
      </c>
      <c r="X22" s="51">
        <f t="shared" si="11"/>
        <v>0</v>
      </c>
      <c r="Y22" s="51">
        <f t="shared" si="12"/>
        <v>0</v>
      </c>
      <c r="Z22" s="51">
        <f t="shared" si="13"/>
        <v>0</v>
      </c>
      <c r="AA22" s="51">
        <f t="shared" si="14"/>
        <v>0</v>
      </c>
      <c r="AB22" s="51">
        <f t="shared" si="15"/>
        <v>0</v>
      </c>
      <c r="AC22" s="51">
        <f t="shared" si="16"/>
        <v>0</v>
      </c>
      <c r="AD22" s="51">
        <f t="shared" si="17"/>
        <v>0</v>
      </c>
      <c r="AE22" s="51">
        <f t="shared" si="18"/>
        <v>0</v>
      </c>
      <c r="AF22" s="51">
        <f t="shared" si="19"/>
        <v>0</v>
      </c>
      <c r="AG22" s="51">
        <f t="shared" si="20"/>
        <v>0</v>
      </c>
      <c r="AH22" s="51">
        <f t="shared" si="21"/>
        <v>0</v>
      </c>
      <c r="AI22" s="51">
        <f t="shared" si="22"/>
        <v>0</v>
      </c>
      <c r="AJ22" s="51">
        <f t="shared" si="23"/>
        <v>0</v>
      </c>
      <c r="AK22" s="51">
        <f t="shared" si="24"/>
        <v>0</v>
      </c>
      <c r="AL22" s="51">
        <f t="shared" si="25"/>
        <v>0</v>
      </c>
      <c r="AM22" s="51">
        <f t="shared" si="26"/>
        <v>0</v>
      </c>
      <c r="AN22" s="51">
        <f t="shared" si="27"/>
        <v>0</v>
      </c>
      <c r="AO22" s="51">
        <f t="shared" si="28"/>
        <v>0</v>
      </c>
      <c r="AP22" s="51">
        <f t="shared" si="29"/>
        <v>0</v>
      </c>
      <c r="AQ22" s="51">
        <f t="shared" si="30"/>
        <v>0</v>
      </c>
      <c r="AR22" s="51">
        <f t="shared" si="31"/>
        <v>0</v>
      </c>
      <c r="AS22" s="51">
        <f t="shared" si="32"/>
        <v>0</v>
      </c>
      <c r="AT22" s="51">
        <f t="shared" si="33"/>
        <v>0</v>
      </c>
      <c r="AU22" s="51">
        <f t="shared" si="34"/>
        <v>0</v>
      </c>
      <c r="AV22" s="51">
        <f t="shared" si="35"/>
        <v>0</v>
      </c>
      <c r="AW22" s="51">
        <f t="shared" si="36"/>
        <v>0</v>
      </c>
      <c r="AX22" s="51">
        <f t="shared" si="37"/>
        <v>0</v>
      </c>
      <c r="AY22" s="51">
        <f t="shared" si="38"/>
        <v>0</v>
      </c>
      <c r="AZ22" s="48">
        <f t="shared" si="5"/>
        <v>0</v>
      </c>
      <c r="BA22" s="48">
        <f t="shared" si="6"/>
        <v>0</v>
      </c>
      <c r="BB22" s="48">
        <f t="shared" si="7"/>
        <v>0</v>
      </c>
    </row>
    <row r="24" spans="1:54" x14ac:dyDescent="0.25">
      <c r="A24" s="19" t="s">
        <v>33</v>
      </c>
      <c r="B24" s="6"/>
      <c r="C24" s="3">
        <f>SUM(C25:C32)</f>
        <v>0</v>
      </c>
      <c r="D24" s="3">
        <f t="shared" ref="D24:N24" si="39">SUM(D25:D32)</f>
        <v>0</v>
      </c>
      <c r="E24" s="3">
        <f t="shared" si="39"/>
        <v>0</v>
      </c>
      <c r="F24" s="3">
        <f t="shared" si="39"/>
        <v>8500</v>
      </c>
      <c r="G24" s="3">
        <f t="shared" si="39"/>
        <v>908500</v>
      </c>
      <c r="H24" s="3">
        <f t="shared" si="39"/>
        <v>258500</v>
      </c>
      <c r="I24" s="3">
        <f t="shared" si="39"/>
        <v>58500</v>
      </c>
      <c r="J24" s="3">
        <f t="shared" si="39"/>
        <v>908500</v>
      </c>
      <c r="K24" s="3">
        <f t="shared" si="39"/>
        <v>258500</v>
      </c>
      <c r="L24" s="3">
        <f t="shared" si="39"/>
        <v>58500</v>
      </c>
      <c r="M24" s="3">
        <f t="shared" si="39"/>
        <v>908500</v>
      </c>
      <c r="N24" s="3">
        <f t="shared" si="39"/>
        <v>258500</v>
      </c>
      <c r="O24" s="3">
        <f>SUM(C24:N24)</f>
        <v>3626500</v>
      </c>
      <c r="P24" s="3">
        <f>SUM(P25:P32)</f>
        <v>58500</v>
      </c>
      <c r="Q24" s="3">
        <f t="shared" ref="Q24:AA24" si="40">SUM(Q25:Q32)</f>
        <v>67000</v>
      </c>
      <c r="R24" s="3">
        <f t="shared" si="40"/>
        <v>967000</v>
      </c>
      <c r="S24" s="3">
        <f t="shared" si="40"/>
        <v>317000</v>
      </c>
      <c r="T24" s="3">
        <f t="shared" si="40"/>
        <v>967000</v>
      </c>
      <c r="U24" s="3">
        <f t="shared" si="40"/>
        <v>967000</v>
      </c>
      <c r="V24" s="3">
        <f t="shared" si="40"/>
        <v>317000</v>
      </c>
      <c r="W24" s="3">
        <f t="shared" si="40"/>
        <v>967000</v>
      </c>
      <c r="X24" s="3">
        <f t="shared" si="40"/>
        <v>967000</v>
      </c>
      <c r="Y24" s="3">
        <f t="shared" si="40"/>
        <v>317000</v>
      </c>
      <c r="Z24" s="3">
        <f t="shared" si="40"/>
        <v>967000</v>
      </c>
      <c r="AA24" s="3">
        <f t="shared" si="40"/>
        <v>967000</v>
      </c>
      <c r="AB24" s="3">
        <f>SUM(AB25:AB32)</f>
        <v>317000</v>
      </c>
      <c r="AC24" s="3">
        <f t="shared" ref="AC24:AM24" si="41">SUM(AC25:AC32)</f>
        <v>967000</v>
      </c>
      <c r="AD24" s="3">
        <f t="shared" si="41"/>
        <v>967000</v>
      </c>
      <c r="AE24" s="3">
        <f t="shared" si="41"/>
        <v>317000</v>
      </c>
      <c r="AF24" s="3">
        <f t="shared" si="41"/>
        <v>967000</v>
      </c>
      <c r="AG24" s="3">
        <f t="shared" si="41"/>
        <v>967000</v>
      </c>
      <c r="AH24" s="3">
        <f t="shared" si="41"/>
        <v>317000</v>
      </c>
      <c r="AI24" s="3">
        <f t="shared" si="41"/>
        <v>967000</v>
      </c>
      <c r="AJ24" s="3">
        <f t="shared" si="41"/>
        <v>967000</v>
      </c>
      <c r="AK24" s="3">
        <f t="shared" si="41"/>
        <v>317000</v>
      </c>
      <c r="AL24" s="3">
        <f t="shared" si="41"/>
        <v>967000</v>
      </c>
      <c r="AM24" s="3">
        <f t="shared" si="41"/>
        <v>967000</v>
      </c>
      <c r="AN24" s="3">
        <f>SUM(AN25:AN32)</f>
        <v>317000</v>
      </c>
      <c r="AO24" s="3">
        <f t="shared" ref="AO24:AY24" si="42">SUM(AO25:AO32)</f>
        <v>967000</v>
      </c>
      <c r="AP24" s="3">
        <f t="shared" si="42"/>
        <v>967000</v>
      </c>
      <c r="AQ24" s="3">
        <f t="shared" si="42"/>
        <v>317000</v>
      </c>
      <c r="AR24" s="3">
        <f t="shared" si="42"/>
        <v>967000</v>
      </c>
      <c r="AS24" s="3">
        <f t="shared" si="42"/>
        <v>967000</v>
      </c>
      <c r="AT24" s="3">
        <f t="shared" si="42"/>
        <v>317000</v>
      </c>
      <c r="AU24" s="3">
        <f t="shared" si="42"/>
        <v>967000</v>
      </c>
      <c r="AV24" s="3">
        <f t="shared" si="42"/>
        <v>967000</v>
      </c>
      <c r="AW24" s="3">
        <f t="shared" si="42"/>
        <v>317000</v>
      </c>
      <c r="AX24" s="3">
        <f t="shared" si="42"/>
        <v>967000</v>
      </c>
      <c r="AY24" s="3">
        <f t="shared" si="42"/>
        <v>967000</v>
      </c>
      <c r="AZ24" s="4">
        <f>SUM(P24:AA24)</f>
        <v>7845500</v>
      </c>
      <c r="BA24" s="4">
        <f>SUM(AB24:AM24)</f>
        <v>9004000</v>
      </c>
      <c r="BB24" s="4">
        <f>SUM(AN24:AY24)</f>
        <v>9004000</v>
      </c>
    </row>
    <row r="25" spans="1:54" x14ac:dyDescent="0.25">
      <c r="A25" s="5" t="s">
        <v>18</v>
      </c>
      <c r="C25" s="2">
        <f>C15*Assumptions!$H2</f>
        <v>0</v>
      </c>
      <c r="D25" s="2">
        <f>D15*Assumptions!$H2</f>
        <v>0</v>
      </c>
      <c r="E25" s="2">
        <f>E15*Assumptions!$H2</f>
        <v>0</v>
      </c>
      <c r="F25" s="2">
        <f>F15*Assumptions!$H2</f>
        <v>6000</v>
      </c>
      <c r="G25" s="2">
        <f>G15*Assumptions!$H2</f>
        <v>6000</v>
      </c>
      <c r="H25" s="2">
        <f>H15*Assumptions!$H2</f>
        <v>6000</v>
      </c>
      <c r="I25" s="2">
        <f>I15*Assumptions!$H2</f>
        <v>6000</v>
      </c>
      <c r="J25" s="2">
        <f>J15*Assumptions!$H2</f>
        <v>6000</v>
      </c>
      <c r="K25" s="2">
        <f>K15*Assumptions!$H2</f>
        <v>6000</v>
      </c>
      <c r="L25" s="2">
        <f>L15*Assumptions!$H2</f>
        <v>6000</v>
      </c>
      <c r="M25" s="2">
        <f>M15*Assumptions!$H2</f>
        <v>6000</v>
      </c>
      <c r="N25" s="2">
        <f>N15*Assumptions!$H2</f>
        <v>6000</v>
      </c>
      <c r="O25" s="1">
        <f t="shared" ref="O25:O32" si="43">SUM(C25:N25)</f>
        <v>54000</v>
      </c>
      <c r="P25" s="2">
        <f>P15*Assumptions!$H2</f>
        <v>6000</v>
      </c>
      <c r="Q25" s="2">
        <f>Q15*Assumptions!$H2</f>
        <v>12000</v>
      </c>
      <c r="R25" s="2">
        <f>R15*Assumptions!$H2</f>
        <v>12000</v>
      </c>
      <c r="S25" s="2">
        <f>S15*Assumptions!$H2</f>
        <v>12000</v>
      </c>
      <c r="T25" s="2">
        <f>T15*Assumptions!$H2</f>
        <v>12000</v>
      </c>
      <c r="U25" s="2">
        <f>U15*Assumptions!$H2</f>
        <v>12000</v>
      </c>
      <c r="V25" s="2">
        <f>V15*Assumptions!$H2</f>
        <v>12000</v>
      </c>
      <c r="W25" s="2">
        <f>W15*Assumptions!$H2</f>
        <v>12000</v>
      </c>
      <c r="X25" s="2">
        <f>X15*Assumptions!$H2</f>
        <v>12000</v>
      </c>
      <c r="Y25" s="2">
        <f>Y15*Assumptions!$H2</f>
        <v>12000</v>
      </c>
      <c r="Z25" s="2">
        <f>Z15*Assumptions!$H2</f>
        <v>12000</v>
      </c>
      <c r="AA25" s="2">
        <f>AA15*Assumptions!$H2</f>
        <v>12000</v>
      </c>
      <c r="AB25" s="2">
        <f>AB15*Assumptions!$H2</f>
        <v>12000</v>
      </c>
      <c r="AC25" s="2">
        <f>AC15*Assumptions!$H2</f>
        <v>12000</v>
      </c>
      <c r="AD25" s="2">
        <f>AD15*Assumptions!$H2</f>
        <v>12000</v>
      </c>
      <c r="AE25" s="2">
        <f>AE15*Assumptions!$H2</f>
        <v>12000</v>
      </c>
      <c r="AF25" s="2">
        <f>AF15*Assumptions!$H2</f>
        <v>12000</v>
      </c>
      <c r="AG25" s="2">
        <f>AG15*Assumptions!$H2</f>
        <v>12000</v>
      </c>
      <c r="AH25" s="2">
        <f>AH15*Assumptions!$H2</f>
        <v>12000</v>
      </c>
      <c r="AI25" s="2">
        <f>AI15*Assumptions!$H2</f>
        <v>12000</v>
      </c>
      <c r="AJ25" s="2">
        <f>AJ15*Assumptions!$H2</f>
        <v>12000</v>
      </c>
      <c r="AK25" s="2">
        <f>AK15*Assumptions!$H2</f>
        <v>12000</v>
      </c>
      <c r="AL25" s="2">
        <f>AL15*Assumptions!$H2</f>
        <v>12000</v>
      </c>
      <c r="AM25" s="2">
        <f>AM15*Assumptions!$H2</f>
        <v>12000</v>
      </c>
      <c r="AN25" s="2">
        <f>AN15*Assumptions!$H2</f>
        <v>12000</v>
      </c>
      <c r="AO25" s="2">
        <f>AO15*Assumptions!$H2</f>
        <v>12000</v>
      </c>
      <c r="AP25" s="2">
        <f>AP15*Assumptions!$H2</f>
        <v>12000</v>
      </c>
      <c r="AQ25" s="2">
        <f>AQ15*Assumptions!$H2</f>
        <v>12000</v>
      </c>
      <c r="AR25" s="2">
        <f>AR15*Assumptions!$H2</f>
        <v>12000</v>
      </c>
      <c r="AS25" s="2">
        <f>AS15*Assumptions!$H2</f>
        <v>12000</v>
      </c>
      <c r="AT25" s="2">
        <f>AT15*Assumptions!$H2</f>
        <v>12000</v>
      </c>
      <c r="AU25" s="2">
        <f>AU15*Assumptions!$H2</f>
        <v>12000</v>
      </c>
      <c r="AV25" s="2">
        <f>AV15*Assumptions!$H2</f>
        <v>12000</v>
      </c>
      <c r="AW25" s="2">
        <f>AW15*Assumptions!$H2</f>
        <v>12000</v>
      </c>
      <c r="AX25" s="2">
        <f>AX15*Assumptions!$H2</f>
        <v>12000</v>
      </c>
      <c r="AY25" s="2">
        <f>AY15*Assumptions!$H2</f>
        <v>12000</v>
      </c>
      <c r="AZ25" s="2">
        <f t="shared" ref="AZ25:AZ32" si="44">SUM(P25:AA25)</f>
        <v>138000</v>
      </c>
      <c r="BA25" s="2">
        <f t="shared" ref="BA25:BA32" si="45">SUM(AB25:AM25)</f>
        <v>144000</v>
      </c>
      <c r="BB25" s="2">
        <f t="shared" ref="BB25:BB32" si="46">SUM(AN25:AY25)</f>
        <v>144000</v>
      </c>
    </row>
    <row r="26" spans="1:54" x14ac:dyDescent="0.25">
      <c r="A26" s="5" t="s">
        <v>19</v>
      </c>
      <c r="C26" s="2">
        <f>C16*Assumptions!$H3</f>
        <v>0</v>
      </c>
      <c r="D26" s="2">
        <f>D16*Assumptions!$H3</f>
        <v>0</v>
      </c>
      <c r="E26" s="2">
        <f>E16*Assumptions!$H3</f>
        <v>0</v>
      </c>
      <c r="F26" s="2">
        <f>F16*Assumptions!$H3</f>
        <v>2500</v>
      </c>
      <c r="G26" s="2">
        <f>G16*Assumptions!$H3</f>
        <v>2500</v>
      </c>
      <c r="H26" s="2">
        <f>H16*Assumptions!$H3</f>
        <v>2500</v>
      </c>
      <c r="I26" s="2">
        <f>I16*Assumptions!$H3</f>
        <v>2500</v>
      </c>
      <c r="J26" s="2">
        <f>J16*Assumptions!$H3</f>
        <v>2500</v>
      </c>
      <c r="K26" s="2">
        <f>K16*Assumptions!$H3</f>
        <v>2500</v>
      </c>
      <c r="L26" s="2">
        <f>L16*Assumptions!$H3</f>
        <v>2500</v>
      </c>
      <c r="M26" s="2">
        <f>M16*Assumptions!$H3</f>
        <v>2500</v>
      </c>
      <c r="N26" s="2">
        <f>N16*Assumptions!$H3</f>
        <v>2500</v>
      </c>
      <c r="O26" s="1">
        <f t="shared" si="43"/>
        <v>22500</v>
      </c>
      <c r="P26" s="2">
        <f>P16*Assumptions!$H3</f>
        <v>2500</v>
      </c>
      <c r="Q26" s="2">
        <f>Q16*Assumptions!$H3</f>
        <v>5000</v>
      </c>
      <c r="R26" s="2">
        <f>R16*Assumptions!$H3</f>
        <v>5000</v>
      </c>
      <c r="S26" s="2">
        <f>S16*Assumptions!$H3</f>
        <v>5000</v>
      </c>
      <c r="T26" s="2">
        <f>T16*Assumptions!$H3</f>
        <v>5000</v>
      </c>
      <c r="U26" s="2">
        <f>U16*Assumptions!$H3</f>
        <v>5000</v>
      </c>
      <c r="V26" s="2">
        <f>V16*Assumptions!$H3</f>
        <v>5000</v>
      </c>
      <c r="W26" s="2">
        <f>W16*Assumptions!$H3</f>
        <v>5000</v>
      </c>
      <c r="X26" s="2">
        <f>X16*Assumptions!$H3</f>
        <v>5000</v>
      </c>
      <c r="Y26" s="2">
        <f>Y16*Assumptions!$H3</f>
        <v>5000</v>
      </c>
      <c r="Z26" s="2">
        <f>Z16*Assumptions!$H3</f>
        <v>5000</v>
      </c>
      <c r="AA26" s="2">
        <f>AA16*Assumptions!$H3</f>
        <v>5000</v>
      </c>
      <c r="AB26" s="2">
        <f>AB16*Assumptions!$H3</f>
        <v>5000</v>
      </c>
      <c r="AC26" s="2">
        <f>AC16*Assumptions!$H3</f>
        <v>5000</v>
      </c>
      <c r="AD26" s="2">
        <f>AD16*Assumptions!$H3</f>
        <v>5000</v>
      </c>
      <c r="AE26" s="2">
        <f>AE16*Assumptions!$H3</f>
        <v>5000</v>
      </c>
      <c r="AF26" s="2">
        <f>AF16*Assumptions!$H3</f>
        <v>5000</v>
      </c>
      <c r="AG26" s="2">
        <f>AG16*Assumptions!$H3</f>
        <v>5000</v>
      </c>
      <c r="AH26" s="2">
        <f>AH16*Assumptions!$H3</f>
        <v>5000</v>
      </c>
      <c r="AI26" s="2">
        <f>AI16*Assumptions!$H3</f>
        <v>5000</v>
      </c>
      <c r="AJ26" s="2">
        <f>AJ16*Assumptions!$H3</f>
        <v>5000</v>
      </c>
      <c r="AK26" s="2">
        <f>AK16*Assumptions!$H3</f>
        <v>5000</v>
      </c>
      <c r="AL26" s="2">
        <f>AL16*Assumptions!$H3</f>
        <v>5000</v>
      </c>
      <c r="AM26" s="2">
        <f>AM16*Assumptions!$H3</f>
        <v>5000</v>
      </c>
      <c r="AN26" s="2">
        <f>AN16*Assumptions!$H3</f>
        <v>5000</v>
      </c>
      <c r="AO26" s="2">
        <f>AO16*Assumptions!$H3</f>
        <v>5000</v>
      </c>
      <c r="AP26" s="2">
        <f>AP16*Assumptions!$H3</f>
        <v>5000</v>
      </c>
      <c r="AQ26" s="2">
        <f>AQ16*Assumptions!$H3</f>
        <v>5000</v>
      </c>
      <c r="AR26" s="2">
        <f>AR16*Assumptions!$H3</f>
        <v>5000</v>
      </c>
      <c r="AS26" s="2">
        <f>AS16*Assumptions!$H3</f>
        <v>5000</v>
      </c>
      <c r="AT26" s="2">
        <f>AT16*Assumptions!$H3</f>
        <v>5000</v>
      </c>
      <c r="AU26" s="2">
        <f>AU16*Assumptions!$H3</f>
        <v>5000</v>
      </c>
      <c r="AV26" s="2">
        <f>AV16*Assumptions!$H3</f>
        <v>5000</v>
      </c>
      <c r="AW26" s="2">
        <f>AW16*Assumptions!$H3</f>
        <v>5000</v>
      </c>
      <c r="AX26" s="2">
        <f>AX16*Assumptions!$H3</f>
        <v>5000</v>
      </c>
      <c r="AY26" s="2">
        <f>AY16*Assumptions!$H3</f>
        <v>5000</v>
      </c>
      <c r="AZ26" s="2">
        <f t="shared" si="44"/>
        <v>57500</v>
      </c>
      <c r="BA26" s="2">
        <f t="shared" si="45"/>
        <v>60000</v>
      </c>
      <c r="BB26" s="2">
        <f t="shared" si="46"/>
        <v>60000</v>
      </c>
    </row>
    <row r="27" spans="1:54" x14ac:dyDescent="0.25">
      <c r="A27" s="5" t="s">
        <v>20</v>
      </c>
      <c r="C27" s="2">
        <f>C17*Assumptions!$H4</f>
        <v>0</v>
      </c>
      <c r="D27" s="2">
        <f>D17*Assumptions!$H4</f>
        <v>0</v>
      </c>
      <c r="E27" s="2">
        <f>E17*Assumptions!$H4</f>
        <v>0</v>
      </c>
      <c r="F27" s="2">
        <f>F17*Assumptions!$H4</f>
        <v>0</v>
      </c>
      <c r="G27" s="2">
        <f>G17*Assumptions!$H4</f>
        <v>0</v>
      </c>
      <c r="H27" s="2">
        <f>H17*Assumptions!$H4</f>
        <v>0</v>
      </c>
      <c r="I27" s="2">
        <f>I17*Assumptions!$H4</f>
        <v>50000</v>
      </c>
      <c r="J27" s="2">
        <f>J17*Assumptions!$H4</f>
        <v>0</v>
      </c>
      <c r="K27" s="2">
        <f>K17*Assumptions!$H4</f>
        <v>0</v>
      </c>
      <c r="L27" s="2">
        <f>L17*Assumptions!$H4</f>
        <v>50000</v>
      </c>
      <c r="M27" s="2">
        <f>M17*Assumptions!$H4</f>
        <v>0</v>
      </c>
      <c r="N27" s="2">
        <f>N17*Assumptions!$H4</f>
        <v>0</v>
      </c>
      <c r="O27" s="1">
        <f t="shared" si="43"/>
        <v>100000</v>
      </c>
      <c r="P27" s="2">
        <f>P17*Assumptions!$H4</f>
        <v>50000</v>
      </c>
      <c r="Q27" s="2">
        <f>Q17*Assumptions!$H4</f>
        <v>50000</v>
      </c>
      <c r="R27" s="2">
        <f>R17*Assumptions!$H4</f>
        <v>50000</v>
      </c>
      <c r="S27" s="2">
        <f>S17*Assumptions!$H4</f>
        <v>50000</v>
      </c>
      <c r="T27" s="2">
        <f>T17*Assumptions!$H4</f>
        <v>50000</v>
      </c>
      <c r="U27" s="2">
        <f>U17*Assumptions!$H4</f>
        <v>50000</v>
      </c>
      <c r="V27" s="2">
        <f>V17*Assumptions!$H4</f>
        <v>50000</v>
      </c>
      <c r="W27" s="2">
        <f>W17*Assumptions!$H4</f>
        <v>50000</v>
      </c>
      <c r="X27" s="2">
        <f>X17*Assumptions!$H4</f>
        <v>50000</v>
      </c>
      <c r="Y27" s="2">
        <f>Y17*Assumptions!$H4</f>
        <v>50000</v>
      </c>
      <c r="Z27" s="2">
        <f>Z17*Assumptions!$H4</f>
        <v>50000</v>
      </c>
      <c r="AA27" s="2">
        <f>AA17*Assumptions!$H4</f>
        <v>50000</v>
      </c>
      <c r="AB27" s="2">
        <f>AB17*Assumptions!$H4</f>
        <v>50000</v>
      </c>
      <c r="AC27" s="2">
        <f>AC17*Assumptions!$H4</f>
        <v>50000</v>
      </c>
      <c r="AD27" s="2">
        <f>AD17*Assumptions!$H4</f>
        <v>50000</v>
      </c>
      <c r="AE27" s="2">
        <f>AE17*Assumptions!$H4</f>
        <v>50000</v>
      </c>
      <c r="AF27" s="2">
        <f>AF17*Assumptions!$H4</f>
        <v>50000</v>
      </c>
      <c r="AG27" s="2">
        <f>AG17*Assumptions!$H4</f>
        <v>50000</v>
      </c>
      <c r="AH27" s="2">
        <f>AH17*Assumptions!$H4</f>
        <v>50000</v>
      </c>
      <c r="AI27" s="2">
        <f>AI17*Assumptions!$H4</f>
        <v>50000</v>
      </c>
      <c r="AJ27" s="2">
        <f>AJ17*Assumptions!$H4</f>
        <v>50000</v>
      </c>
      <c r="AK27" s="2">
        <f>AK17*Assumptions!$H4</f>
        <v>50000</v>
      </c>
      <c r="AL27" s="2">
        <f>AL17*Assumptions!$H4</f>
        <v>50000</v>
      </c>
      <c r="AM27" s="2">
        <f>AM17*Assumptions!$H4</f>
        <v>50000</v>
      </c>
      <c r="AN27" s="2">
        <f>AN17*Assumptions!$H4</f>
        <v>50000</v>
      </c>
      <c r="AO27" s="2">
        <f>AO17*Assumptions!$H4</f>
        <v>50000</v>
      </c>
      <c r="AP27" s="2">
        <f>AP17*Assumptions!$H4</f>
        <v>50000</v>
      </c>
      <c r="AQ27" s="2">
        <f>AQ17*Assumptions!$H4</f>
        <v>50000</v>
      </c>
      <c r="AR27" s="2">
        <f>AR17*Assumptions!$H4</f>
        <v>50000</v>
      </c>
      <c r="AS27" s="2">
        <f>AS17*Assumptions!$H4</f>
        <v>50000</v>
      </c>
      <c r="AT27" s="2">
        <f>AT17*Assumptions!$H4</f>
        <v>50000</v>
      </c>
      <c r="AU27" s="2">
        <f>AU17*Assumptions!$H4</f>
        <v>50000</v>
      </c>
      <c r="AV27" s="2">
        <f>AV17*Assumptions!$H4</f>
        <v>50000</v>
      </c>
      <c r="AW27" s="2">
        <f>AW17*Assumptions!$H4</f>
        <v>50000</v>
      </c>
      <c r="AX27" s="2">
        <f>AX17*Assumptions!$H4</f>
        <v>50000</v>
      </c>
      <c r="AY27" s="2">
        <f>AY17*Assumptions!$H4</f>
        <v>50000</v>
      </c>
      <c r="AZ27" s="2">
        <f t="shared" si="44"/>
        <v>600000</v>
      </c>
      <c r="BA27" s="2">
        <f t="shared" si="45"/>
        <v>600000</v>
      </c>
      <c r="BB27" s="2">
        <f t="shared" si="46"/>
        <v>600000</v>
      </c>
    </row>
    <row r="28" spans="1:54" x14ac:dyDescent="0.25">
      <c r="A28" s="5" t="s">
        <v>21</v>
      </c>
      <c r="C28" s="2">
        <f>C18*Assumptions!$H5</f>
        <v>0</v>
      </c>
      <c r="D28" s="2">
        <f>D18*Assumptions!$H5</f>
        <v>0</v>
      </c>
      <c r="E28" s="2">
        <f>E18*Assumptions!$H5</f>
        <v>0</v>
      </c>
      <c r="F28" s="2">
        <f>F18*Assumptions!$H5</f>
        <v>0</v>
      </c>
      <c r="G28" s="2">
        <f>G18*Assumptions!$H5</f>
        <v>0</v>
      </c>
      <c r="H28" s="2">
        <f>H18*Assumptions!$H5</f>
        <v>250000</v>
      </c>
      <c r="I28" s="2">
        <f>I18*Assumptions!$H5</f>
        <v>0</v>
      </c>
      <c r="J28" s="2">
        <f>J18*Assumptions!$H5</f>
        <v>0</v>
      </c>
      <c r="K28" s="2">
        <f>K18*Assumptions!$H5</f>
        <v>250000</v>
      </c>
      <c r="L28" s="2">
        <f>L18*Assumptions!$H5</f>
        <v>0</v>
      </c>
      <c r="M28" s="2">
        <f>M18*Assumptions!$H5</f>
        <v>0</v>
      </c>
      <c r="N28" s="2">
        <f>N18*Assumptions!$H5</f>
        <v>250000</v>
      </c>
      <c r="O28" s="1">
        <f t="shared" si="43"/>
        <v>750000</v>
      </c>
      <c r="P28" s="2">
        <f>P18*Assumptions!$H5</f>
        <v>0</v>
      </c>
      <c r="Q28" s="2">
        <f>Q18*Assumptions!$H5</f>
        <v>0</v>
      </c>
      <c r="R28" s="2">
        <f>R18*Assumptions!$H5</f>
        <v>0</v>
      </c>
      <c r="S28" s="2">
        <f>S18*Assumptions!$H5</f>
        <v>250000</v>
      </c>
      <c r="T28" s="2">
        <f>T18*Assumptions!$H5</f>
        <v>0</v>
      </c>
      <c r="U28" s="2">
        <f>U18*Assumptions!$H5</f>
        <v>0</v>
      </c>
      <c r="V28" s="2">
        <f>V18*Assumptions!$H5</f>
        <v>250000</v>
      </c>
      <c r="W28" s="2">
        <f>W18*Assumptions!$H5</f>
        <v>0</v>
      </c>
      <c r="X28" s="2">
        <f>X18*Assumptions!$H5</f>
        <v>0</v>
      </c>
      <c r="Y28" s="2">
        <f>Y18*Assumptions!$H5</f>
        <v>250000</v>
      </c>
      <c r="Z28" s="2">
        <f>Z18*Assumptions!$H5</f>
        <v>0</v>
      </c>
      <c r="AA28" s="2">
        <f>AA18*Assumptions!$H5</f>
        <v>0</v>
      </c>
      <c r="AB28" s="2">
        <f>AB18*Assumptions!$H5</f>
        <v>250000</v>
      </c>
      <c r="AC28" s="2">
        <f>AC18*Assumptions!$H5</f>
        <v>0</v>
      </c>
      <c r="AD28" s="2">
        <f>AD18*Assumptions!$H5</f>
        <v>0</v>
      </c>
      <c r="AE28" s="2">
        <f>AE18*Assumptions!$H5</f>
        <v>250000</v>
      </c>
      <c r="AF28" s="2">
        <f>AF18*Assumptions!$H5</f>
        <v>0</v>
      </c>
      <c r="AG28" s="2">
        <f>AG18*Assumptions!$H5</f>
        <v>0</v>
      </c>
      <c r="AH28" s="2">
        <f>AH18*Assumptions!$H5</f>
        <v>250000</v>
      </c>
      <c r="AI28" s="2">
        <f>AI18*Assumptions!$H5</f>
        <v>0</v>
      </c>
      <c r="AJ28" s="2">
        <f>AJ18*Assumptions!$H5</f>
        <v>0</v>
      </c>
      <c r="AK28" s="2">
        <f>AK18*Assumptions!$H5</f>
        <v>250000</v>
      </c>
      <c r="AL28" s="2">
        <f>AL18*Assumptions!$H5</f>
        <v>0</v>
      </c>
      <c r="AM28" s="2">
        <f>AM18*Assumptions!$H5</f>
        <v>0</v>
      </c>
      <c r="AN28" s="2">
        <f>AN18*Assumptions!$H5</f>
        <v>250000</v>
      </c>
      <c r="AO28" s="2">
        <f>AO18*Assumptions!$H5</f>
        <v>0</v>
      </c>
      <c r="AP28" s="2">
        <f>AP18*Assumptions!$H5</f>
        <v>0</v>
      </c>
      <c r="AQ28" s="2">
        <f>AQ18*Assumptions!$H5</f>
        <v>250000</v>
      </c>
      <c r="AR28" s="2">
        <f>AR18*Assumptions!$H5</f>
        <v>0</v>
      </c>
      <c r="AS28" s="2">
        <f>AS18*Assumptions!$H5</f>
        <v>0</v>
      </c>
      <c r="AT28" s="2">
        <f>AT18*Assumptions!$H5</f>
        <v>250000</v>
      </c>
      <c r="AU28" s="2">
        <f>AU18*Assumptions!$H5</f>
        <v>0</v>
      </c>
      <c r="AV28" s="2">
        <f>AV18*Assumptions!$H5</f>
        <v>0</v>
      </c>
      <c r="AW28" s="2">
        <f>AW18*Assumptions!$H5</f>
        <v>250000</v>
      </c>
      <c r="AX28" s="2">
        <f>AX18*Assumptions!$H5</f>
        <v>0</v>
      </c>
      <c r="AY28" s="2">
        <f>AY18*Assumptions!$H5</f>
        <v>0</v>
      </c>
      <c r="AZ28" s="2">
        <f t="shared" si="44"/>
        <v>750000</v>
      </c>
      <c r="BA28" s="2">
        <f t="shared" si="45"/>
        <v>1000000</v>
      </c>
      <c r="BB28" s="2">
        <f t="shared" si="46"/>
        <v>1000000</v>
      </c>
    </row>
    <row r="29" spans="1:54" x14ac:dyDescent="0.25">
      <c r="A29" s="5" t="s">
        <v>22</v>
      </c>
      <c r="C29" s="2">
        <f>C19*Assumptions!$H6</f>
        <v>0</v>
      </c>
      <c r="D29" s="2">
        <f>D19*Assumptions!$H6</f>
        <v>0</v>
      </c>
      <c r="E29" s="2">
        <f>E19*Assumptions!$H6</f>
        <v>0</v>
      </c>
      <c r="F29" s="2">
        <f>F19*Assumptions!$H6</f>
        <v>0</v>
      </c>
      <c r="G29" s="2">
        <f>G19*Assumptions!$H6</f>
        <v>900000</v>
      </c>
      <c r="H29" s="2">
        <f>H19*Assumptions!$H6</f>
        <v>0</v>
      </c>
      <c r="I29" s="2">
        <f>I19*Assumptions!$H6</f>
        <v>0</v>
      </c>
      <c r="J29" s="2">
        <f>J19*Assumptions!$H6</f>
        <v>900000</v>
      </c>
      <c r="K29" s="2">
        <f>K19*Assumptions!$H6</f>
        <v>0</v>
      </c>
      <c r="L29" s="2">
        <f>L19*Assumptions!$H6</f>
        <v>0</v>
      </c>
      <c r="M29" s="2">
        <f>M19*Assumptions!$H6</f>
        <v>900000</v>
      </c>
      <c r="N29" s="2">
        <f>N19*Assumptions!$H6</f>
        <v>0</v>
      </c>
      <c r="O29" s="1">
        <f t="shared" si="43"/>
        <v>2700000</v>
      </c>
      <c r="P29" s="2">
        <f>P19*Assumptions!$H6</f>
        <v>0</v>
      </c>
      <c r="Q29" s="2">
        <f>Q19*Assumptions!$H6</f>
        <v>0</v>
      </c>
      <c r="R29" s="2">
        <f>R19*Assumptions!$H6</f>
        <v>900000</v>
      </c>
      <c r="S29" s="2">
        <f>S19*Assumptions!$H6</f>
        <v>0</v>
      </c>
      <c r="T29" s="2">
        <f>T19*Assumptions!$H6</f>
        <v>900000</v>
      </c>
      <c r="U29" s="2">
        <f>U19*Assumptions!$H6</f>
        <v>900000</v>
      </c>
      <c r="V29" s="2">
        <f>V19*Assumptions!$H6</f>
        <v>0</v>
      </c>
      <c r="W29" s="2">
        <f>W19*Assumptions!$H6</f>
        <v>900000</v>
      </c>
      <c r="X29" s="2">
        <f>X19*Assumptions!$H6</f>
        <v>900000</v>
      </c>
      <c r="Y29" s="2">
        <f>Y19*Assumptions!$H6</f>
        <v>0</v>
      </c>
      <c r="Z29" s="2">
        <f>Z19*Assumptions!$H6</f>
        <v>900000</v>
      </c>
      <c r="AA29" s="2">
        <f>AA19*Assumptions!$H6</f>
        <v>900000</v>
      </c>
      <c r="AB29" s="2">
        <f>AB19*Assumptions!$H6</f>
        <v>0</v>
      </c>
      <c r="AC29" s="2">
        <f>AC19*Assumptions!$H6</f>
        <v>900000</v>
      </c>
      <c r="AD29" s="2">
        <f>AD19*Assumptions!$H6</f>
        <v>900000</v>
      </c>
      <c r="AE29" s="2">
        <f>AE19*Assumptions!$H6</f>
        <v>0</v>
      </c>
      <c r="AF29" s="2">
        <f>AF19*Assumptions!$H6</f>
        <v>900000</v>
      </c>
      <c r="AG29" s="2">
        <f>AG19*Assumptions!$H6</f>
        <v>900000</v>
      </c>
      <c r="AH29" s="2">
        <f>AH19*Assumptions!$H6</f>
        <v>0</v>
      </c>
      <c r="AI29" s="2">
        <f>AI19*Assumptions!$H6</f>
        <v>900000</v>
      </c>
      <c r="AJ29" s="2">
        <f>AJ19*Assumptions!$H6</f>
        <v>900000</v>
      </c>
      <c r="AK29" s="2">
        <f>AK19*Assumptions!$H6</f>
        <v>0</v>
      </c>
      <c r="AL29" s="2">
        <f>AL19*Assumptions!$H6</f>
        <v>900000</v>
      </c>
      <c r="AM29" s="2">
        <f>AM19*Assumptions!$H6</f>
        <v>900000</v>
      </c>
      <c r="AN29" s="2">
        <f>AN19*Assumptions!$H6</f>
        <v>0</v>
      </c>
      <c r="AO29" s="2">
        <f>AO19*Assumptions!$H6</f>
        <v>900000</v>
      </c>
      <c r="AP29" s="2">
        <f>AP19*Assumptions!$H6</f>
        <v>900000</v>
      </c>
      <c r="AQ29" s="2">
        <f>AQ19*Assumptions!$H6</f>
        <v>0</v>
      </c>
      <c r="AR29" s="2">
        <f>AR19*Assumptions!$H6</f>
        <v>900000</v>
      </c>
      <c r="AS29" s="2">
        <f>AS19*Assumptions!$H6</f>
        <v>900000</v>
      </c>
      <c r="AT29" s="2">
        <f>AT19*Assumptions!$H6</f>
        <v>0</v>
      </c>
      <c r="AU29" s="2">
        <f>AU19*Assumptions!$H6</f>
        <v>900000</v>
      </c>
      <c r="AV29" s="2">
        <f>AV19*Assumptions!$H6</f>
        <v>900000</v>
      </c>
      <c r="AW29" s="2">
        <f>AW19*Assumptions!$H6</f>
        <v>0</v>
      </c>
      <c r="AX29" s="2">
        <f>AX19*Assumptions!$H6</f>
        <v>900000</v>
      </c>
      <c r="AY29" s="2">
        <f>AY19*Assumptions!$H6</f>
        <v>900000</v>
      </c>
      <c r="AZ29" s="2">
        <f t="shared" si="44"/>
        <v>6300000</v>
      </c>
      <c r="BA29" s="2">
        <f t="shared" si="45"/>
        <v>7200000</v>
      </c>
      <c r="BB29" s="2">
        <f t="shared" si="46"/>
        <v>7200000</v>
      </c>
    </row>
    <row r="30" spans="1:54" x14ac:dyDescent="0.25">
      <c r="A30" s="5" t="s">
        <v>23</v>
      </c>
      <c r="C30" s="2">
        <f>C20*Assumptions!$H7</f>
        <v>0</v>
      </c>
      <c r="D30" s="2">
        <f>D20*Assumptions!$H7</f>
        <v>0</v>
      </c>
      <c r="E30" s="2">
        <f>E20*Assumptions!$H7</f>
        <v>0</v>
      </c>
      <c r="F30" s="2">
        <f>F20*Assumptions!$H7</f>
        <v>0</v>
      </c>
      <c r="G30" s="2">
        <f>G20*Assumptions!$H7</f>
        <v>0</v>
      </c>
      <c r="H30" s="2">
        <f>H20*Assumptions!$H7</f>
        <v>0</v>
      </c>
      <c r="I30" s="2">
        <f>I20*Assumptions!$H7</f>
        <v>0</v>
      </c>
      <c r="J30" s="2">
        <f>J20*Assumptions!$H7</f>
        <v>0</v>
      </c>
      <c r="K30" s="2">
        <f>K20*Assumptions!$H7</f>
        <v>0</v>
      </c>
      <c r="L30" s="2">
        <f>L20*Assumptions!$H7</f>
        <v>0</v>
      </c>
      <c r="M30" s="2">
        <f>M20*Assumptions!$H7</f>
        <v>0</v>
      </c>
      <c r="N30" s="2">
        <f>N20*Assumptions!$H7</f>
        <v>0</v>
      </c>
      <c r="O30" s="1">
        <f t="shared" si="43"/>
        <v>0</v>
      </c>
      <c r="P30" s="2">
        <f>P20*Assumptions!$H7</f>
        <v>0</v>
      </c>
      <c r="Q30" s="2">
        <f>Q20*Assumptions!$H7</f>
        <v>0</v>
      </c>
      <c r="R30" s="2">
        <f>R20*Assumptions!$H7</f>
        <v>0</v>
      </c>
      <c r="S30" s="2">
        <f>S20*Assumptions!$H7</f>
        <v>0</v>
      </c>
      <c r="T30" s="2">
        <f>T20*Assumptions!$H7</f>
        <v>0</v>
      </c>
      <c r="U30" s="2">
        <f>U20*Assumptions!$H7</f>
        <v>0</v>
      </c>
      <c r="V30" s="2">
        <f>V20*Assumptions!$H7</f>
        <v>0</v>
      </c>
      <c r="W30" s="2">
        <f>W20*Assumptions!$H7</f>
        <v>0</v>
      </c>
      <c r="X30" s="2">
        <f>X20*Assumptions!$H7</f>
        <v>0</v>
      </c>
      <c r="Y30" s="2">
        <f>Y20*Assumptions!$H7</f>
        <v>0</v>
      </c>
      <c r="Z30" s="2">
        <f>Z20*Assumptions!$H7</f>
        <v>0</v>
      </c>
      <c r="AA30" s="2">
        <f>AA20*Assumptions!$H7</f>
        <v>0</v>
      </c>
      <c r="AB30" s="2">
        <f>AB20*Assumptions!$H7</f>
        <v>0</v>
      </c>
      <c r="AC30" s="2">
        <f>AC20*Assumptions!$H7</f>
        <v>0</v>
      </c>
      <c r="AD30" s="2">
        <f>AD20*Assumptions!$H7</f>
        <v>0</v>
      </c>
      <c r="AE30" s="2">
        <f>AE20*Assumptions!$H7</f>
        <v>0</v>
      </c>
      <c r="AF30" s="2">
        <f>AF20*Assumptions!$H7</f>
        <v>0</v>
      </c>
      <c r="AG30" s="2">
        <f>AG20*Assumptions!$H7</f>
        <v>0</v>
      </c>
      <c r="AH30" s="2">
        <f>AH20*Assumptions!$H7</f>
        <v>0</v>
      </c>
      <c r="AI30" s="2">
        <f>AI20*Assumptions!$H7</f>
        <v>0</v>
      </c>
      <c r="AJ30" s="2">
        <f>AJ20*Assumptions!$H7</f>
        <v>0</v>
      </c>
      <c r="AK30" s="2">
        <f>AK20*Assumptions!$H7</f>
        <v>0</v>
      </c>
      <c r="AL30" s="2">
        <f>AL20*Assumptions!$H7</f>
        <v>0</v>
      </c>
      <c r="AM30" s="2">
        <f>AM20*Assumptions!$H7</f>
        <v>0</v>
      </c>
      <c r="AN30" s="2">
        <f>AN20*Assumptions!$H7</f>
        <v>0</v>
      </c>
      <c r="AO30" s="2">
        <f>AO20*Assumptions!$H7</f>
        <v>0</v>
      </c>
      <c r="AP30" s="2">
        <f>AP20*Assumptions!$H7</f>
        <v>0</v>
      </c>
      <c r="AQ30" s="2">
        <f>AQ20*Assumptions!$H7</f>
        <v>0</v>
      </c>
      <c r="AR30" s="2">
        <f>AR20*Assumptions!$H7</f>
        <v>0</v>
      </c>
      <c r="AS30" s="2">
        <f>AS20*Assumptions!$H7</f>
        <v>0</v>
      </c>
      <c r="AT30" s="2">
        <f>AT20*Assumptions!$H7</f>
        <v>0</v>
      </c>
      <c r="AU30" s="2">
        <f>AU20*Assumptions!$H7</f>
        <v>0</v>
      </c>
      <c r="AV30" s="2">
        <f>AV20*Assumptions!$H7</f>
        <v>0</v>
      </c>
      <c r="AW30" s="2">
        <f>AW20*Assumptions!$H7</f>
        <v>0</v>
      </c>
      <c r="AX30" s="2">
        <f>AX20*Assumptions!$H7</f>
        <v>0</v>
      </c>
      <c r="AY30" s="2">
        <f>AY20*Assumptions!$H7</f>
        <v>0</v>
      </c>
      <c r="AZ30" s="2">
        <f t="shared" si="44"/>
        <v>0</v>
      </c>
      <c r="BA30" s="2">
        <f t="shared" si="45"/>
        <v>0</v>
      </c>
      <c r="BB30" s="2">
        <f t="shared" si="46"/>
        <v>0</v>
      </c>
    </row>
    <row r="31" spans="1:54" x14ac:dyDescent="0.25">
      <c r="A31" s="5" t="s">
        <v>24</v>
      </c>
      <c r="C31" s="2">
        <f>C21*Assumptions!$H8</f>
        <v>0</v>
      </c>
      <c r="D31" s="2">
        <f>D21*Assumptions!$H8</f>
        <v>0</v>
      </c>
      <c r="E31" s="2">
        <f>E21*Assumptions!$H8</f>
        <v>0</v>
      </c>
      <c r="F31" s="2">
        <f>F21*Assumptions!$H8</f>
        <v>0</v>
      </c>
      <c r="G31" s="2">
        <f>G21*Assumptions!$H8</f>
        <v>0</v>
      </c>
      <c r="H31" s="2">
        <f>H21*Assumptions!$H8</f>
        <v>0</v>
      </c>
      <c r="I31" s="2">
        <f>I21*Assumptions!$H8</f>
        <v>0</v>
      </c>
      <c r="J31" s="2">
        <f>J21*Assumptions!$H8</f>
        <v>0</v>
      </c>
      <c r="K31" s="2">
        <f>K21*Assumptions!$H8</f>
        <v>0</v>
      </c>
      <c r="L31" s="2">
        <f>L21*Assumptions!$H8</f>
        <v>0</v>
      </c>
      <c r="M31" s="2">
        <f>M21*Assumptions!$H8</f>
        <v>0</v>
      </c>
      <c r="N31" s="2">
        <f>N21*Assumptions!$H8</f>
        <v>0</v>
      </c>
      <c r="O31" s="1">
        <f t="shared" si="43"/>
        <v>0</v>
      </c>
      <c r="P31" s="2">
        <f>P21*Assumptions!$H8</f>
        <v>0</v>
      </c>
      <c r="Q31" s="2">
        <f>Q21*Assumptions!$H8</f>
        <v>0</v>
      </c>
      <c r="R31" s="2">
        <f>R21*Assumptions!$H8</f>
        <v>0</v>
      </c>
      <c r="S31" s="2">
        <f>S21*Assumptions!$H8</f>
        <v>0</v>
      </c>
      <c r="T31" s="2">
        <f>T21*Assumptions!$H8</f>
        <v>0</v>
      </c>
      <c r="U31" s="2">
        <f>U21*Assumptions!$H8</f>
        <v>0</v>
      </c>
      <c r="V31" s="2">
        <f>V21*Assumptions!$H8</f>
        <v>0</v>
      </c>
      <c r="W31" s="2">
        <f>W21*Assumptions!$H8</f>
        <v>0</v>
      </c>
      <c r="X31" s="2">
        <f>X21*Assumptions!$H8</f>
        <v>0</v>
      </c>
      <c r="Y31" s="2">
        <f>Y21*Assumptions!$H8</f>
        <v>0</v>
      </c>
      <c r="Z31" s="2">
        <f>Z21*Assumptions!$H8</f>
        <v>0</v>
      </c>
      <c r="AA31" s="2">
        <f>AA21*Assumptions!$H8</f>
        <v>0</v>
      </c>
      <c r="AB31" s="2">
        <f>AB21*Assumptions!$H8</f>
        <v>0</v>
      </c>
      <c r="AC31" s="2">
        <f>AC21*Assumptions!$H8</f>
        <v>0</v>
      </c>
      <c r="AD31" s="2">
        <f>AD21*Assumptions!$H8</f>
        <v>0</v>
      </c>
      <c r="AE31" s="2">
        <f>AE21*Assumptions!$H8</f>
        <v>0</v>
      </c>
      <c r="AF31" s="2">
        <f>AF21*Assumptions!$H8</f>
        <v>0</v>
      </c>
      <c r="AG31" s="2">
        <f>AG21*Assumptions!$H8</f>
        <v>0</v>
      </c>
      <c r="AH31" s="2">
        <f>AH21*Assumptions!$H8</f>
        <v>0</v>
      </c>
      <c r="AI31" s="2">
        <f>AI21*Assumptions!$H8</f>
        <v>0</v>
      </c>
      <c r="AJ31" s="2">
        <f>AJ21*Assumptions!$H8</f>
        <v>0</v>
      </c>
      <c r="AK31" s="2">
        <f>AK21*Assumptions!$H8</f>
        <v>0</v>
      </c>
      <c r="AL31" s="2">
        <f>AL21*Assumptions!$H8</f>
        <v>0</v>
      </c>
      <c r="AM31" s="2">
        <f>AM21*Assumptions!$H8</f>
        <v>0</v>
      </c>
      <c r="AN31" s="2">
        <f>AN21*Assumptions!$H8</f>
        <v>0</v>
      </c>
      <c r="AO31" s="2">
        <f>AO21*Assumptions!$H8</f>
        <v>0</v>
      </c>
      <c r="AP31" s="2">
        <f>AP21*Assumptions!$H8</f>
        <v>0</v>
      </c>
      <c r="AQ31" s="2">
        <f>AQ21*Assumptions!$H8</f>
        <v>0</v>
      </c>
      <c r="AR31" s="2">
        <f>AR21*Assumptions!$H8</f>
        <v>0</v>
      </c>
      <c r="AS31" s="2">
        <f>AS21*Assumptions!$H8</f>
        <v>0</v>
      </c>
      <c r="AT31" s="2">
        <f>AT21*Assumptions!$H8</f>
        <v>0</v>
      </c>
      <c r="AU31" s="2">
        <f>AU21*Assumptions!$H8</f>
        <v>0</v>
      </c>
      <c r="AV31" s="2">
        <f>AV21*Assumptions!$H8</f>
        <v>0</v>
      </c>
      <c r="AW31" s="2">
        <f>AW21*Assumptions!$H8</f>
        <v>0</v>
      </c>
      <c r="AX31" s="2">
        <f>AX21*Assumptions!$H8</f>
        <v>0</v>
      </c>
      <c r="AY31" s="2">
        <f>AY21*Assumptions!$H8</f>
        <v>0</v>
      </c>
      <c r="AZ31" s="2">
        <f t="shared" si="44"/>
        <v>0</v>
      </c>
      <c r="BA31" s="2">
        <f t="shared" si="45"/>
        <v>0</v>
      </c>
      <c r="BB31" s="2">
        <f t="shared" si="46"/>
        <v>0</v>
      </c>
    </row>
    <row r="32" spans="1:54" x14ac:dyDescent="0.25">
      <c r="A32" s="5" t="s">
        <v>25</v>
      </c>
      <c r="C32" s="2">
        <f>C22*Assumptions!$H9</f>
        <v>0</v>
      </c>
      <c r="D32" s="2">
        <f>D22*Assumptions!$H9</f>
        <v>0</v>
      </c>
      <c r="E32" s="2">
        <f>E22*Assumptions!$H9</f>
        <v>0</v>
      </c>
      <c r="F32" s="2">
        <f>F22*Assumptions!$H9</f>
        <v>0</v>
      </c>
      <c r="G32" s="2">
        <f>G22*Assumptions!$H9</f>
        <v>0</v>
      </c>
      <c r="H32" s="2">
        <f>H22*Assumptions!$H9</f>
        <v>0</v>
      </c>
      <c r="I32" s="2">
        <f>I22*Assumptions!$H9</f>
        <v>0</v>
      </c>
      <c r="J32" s="2">
        <f>J22*Assumptions!$H9</f>
        <v>0</v>
      </c>
      <c r="K32" s="2">
        <f>K22*Assumptions!$H9</f>
        <v>0</v>
      </c>
      <c r="L32" s="2">
        <f>L22*Assumptions!$H9</f>
        <v>0</v>
      </c>
      <c r="M32" s="2">
        <f>M22*Assumptions!$H9</f>
        <v>0</v>
      </c>
      <c r="N32" s="2">
        <f>N22*Assumptions!$H9</f>
        <v>0</v>
      </c>
      <c r="O32" s="1">
        <f t="shared" si="43"/>
        <v>0</v>
      </c>
      <c r="P32" s="2">
        <f>P22*Assumptions!$H9</f>
        <v>0</v>
      </c>
      <c r="Q32" s="2">
        <f>Q22*Assumptions!$H9</f>
        <v>0</v>
      </c>
      <c r="R32" s="2">
        <f>R22*Assumptions!$H9</f>
        <v>0</v>
      </c>
      <c r="S32" s="2">
        <f>S22*Assumptions!$H9</f>
        <v>0</v>
      </c>
      <c r="T32" s="2">
        <f>T22*Assumptions!$H9</f>
        <v>0</v>
      </c>
      <c r="U32" s="2">
        <f>U22*Assumptions!$H9</f>
        <v>0</v>
      </c>
      <c r="V32" s="2">
        <f>V22*Assumptions!$H9</f>
        <v>0</v>
      </c>
      <c r="W32" s="2">
        <f>W22*Assumptions!$H9</f>
        <v>0</v>
      </c>
      <c r="X32" s="2">
        <f>X22*Assumptions!$H9</f>
        <v>0</v>
      </c>
      <c r="Y32" s="2">
        <f>Y22*Assumptions!$H9</f>
        <v>0</v>
      </c>
      <c r="Z32" s="2">
        <f>Z22*Assumptions!$H9</f>
        <v>0</v>
      </c>
      <c r="AA32" s="2">
        <f>AA22*Assumptions!$H9</f>
        <v>0</v>
      </c>
      <c r="AB32" s="2">
        <f>AB22*Assumptions!$H9</f>
        <v>0</v>
      </c>
      <c r="AC32" s="2">
        <f>AC22*Assumptions!$H9</f>
        <v>0</v>
      </c>
      <c r="AD32" s="2">
        <f>AD22*Assumptions!$H9</f>
        <v>0</v>
      </c>
      <c r="AE32" s="2">
        <f>AE22*Assumptions!$H9</f>
        <v>0</v>
      </c>
      <c r="AF32" s="2">
        <f>AF22*Assumptions!$H9</f>
        <v>0</v>
      </c>
      <c r="AG32" s="2">
        <f>AG22*Assumptions!$H9</f>
        <v>0</v>
      </c>
      <c r="AH32" s="2">
        <f>AH22*Assumptions!$H9</f>
        <v>0</v>
      </c>
      <c r="AI32" s="2">
        <f>AI22*Assumptions!$H9</f>
        <v>0</v>
      </c>
      <c r="AJ32" s="2">
        <f>AJ22*Assumptions!$H9</f>
        <v>0</v>
      </c>
      <c r="AK32" s="2">
        <f>AK22*Assumptions!$H9</f>
        <v>0</v>
      </c>
      <c r="AL32" s="2">
        <f>AL22*Assumptions!$H9</f>
        <v>0</v>
      </c>
      <c r="AM32" s="2">
        <f>AM22*Assumptions!$H9</f>
        <v>0</v>
      </c>
      <c r="AN32" s="2">
        <f>AN22*Assumptions!$H9</f>
        <v>0</v>
      </c>
      <c r="AO32" s="2">
        <f>AO22*Assumptions!$H9</f>
        <v>0</v>
      </c>
      <c r="AP32" s="2">
        <f>AP22*Assumptions!$H9</f>
        <v>0</v>
      </c>
      <c r="AQ32" s="2">
        <f>AQ22*Assumptions!$H9</f>
        <v>0</v>
      </c>
      <c r="AR32" s="2">
        <f>AR22*Assumptions!$H9</f>
        <v>0</v>
      </c>
      <c r="AS32" s="2">
        <f>AS22*Assumptions!$H9</f>
        <v>0</v>
      </c>
      <c r="AT32" s="2">
        <f>AT22*Assumptions!$H9</f>
        <v>0</v>
      </c>
      <c r="AU32" s="2">
        <f>AU22*Assumptions!$H9</f>
        <v>0</v>
      </c>
      <c r="AV32" s="2">
        <f>AV22*Assumptions!$H9</f>
        <v>0</v>
      </c>
      <c r="AW32" s="2">
        <f>AW22*Assumptions!$H9</f>
        <v>0</v>
      </c>
      <c r="AX32" s="2">
        <f>AX22*Assumptions!$H9</f>
        <v>0</v>
      </c>
      <c r="AY32" s="2">
        <f>AY22*Assumptions!$H9</f>
        <v>0</v>
      </c>
      <c r="AZ32" s="2">
        <f t="shared" si="44"/>
        <v>0</v>
      </c>
      <c r="BA32" s="2">
        <f t="shared" si="45"/>
        <v>0</v>
      </c>
      <c r="BB32" s="2">
        <f t="shared" si="46"/>
        <v>0</v>
      </c>
    </row>
    <row r="34" spans="1:54" x14ac:dyDescent="0.25">
      <c r="A34" s="19" t="s">
        <v>41</v>
      </c>
      <c r="B34" s="6"/>
      <c r="C34" s="4">
        <f>SUM(C35:C42)</f>
        <v>0</v>
      </c>
      <c r="D34" s="4">
        <f t="shared" ref="D34:N34" si="47">SUM(D35:D42)</f>
        <v>0</v>
      </c>
      <c r="E34" s="4">
        <f t="shared" si="47"/>
        <v>0</v>
      </c>
      <c r="F34" s="4">
        <f t="shared" si="47"/>
        <v>102000</v>
      </c>
      <c r="G34" s="4">
        <f t="shared" si="47"/>
        <v>192000</v>
      </c>
      <c r="H34" s="4">
        <f t="shared" si="47"/>
        <v>127000</v>
      </c>
      <c r="I34" s="4">
        <f t="shared" si="47"/>
        <v>107000</v>
      </c>
      <c r="J34" s="4">
        <f t="shared" si="47"/>
        <v>192000</v>
      </c>
      <c r="K34" s="4">
        <f t="shared" si="47"/>
        <v>127000</v>
      </c>
      <c r="L34" s="4">
        <f t="shared" si="47"/>
        <v>107000</v>
      </c>
      <c r="M34" s="4">
        <f t="shared" si="47"/>
        <v>192000</v>
      </c>
      <c r="N34" s="4">
        <f t="shared" si="47"/>
        <v>127000</v>
      </c>
      <c r="O34" s="3">
        <f>SUM(C34:N34)</f>
        <v>1273000</v>
      </c>
      <c r="P34" s="4">
        <f>SUM(P35:P42)</f>
        <v>107000</v>
      </c>
      <c r="Q34" s="4">
        <f t="shared" ref="Q34:AA34" si="48">SUM(Q35:Q42)</f>
        <v>209000</v>
      </c>
      <c r="R34" s="4">
        <f t="shared" si="48"/>
        <v>299000</v>
      </c>
      <c r="S34" s="4">
        <f t="shared" si="48"/>
        <v>234000</v>
      </c>
      <c r="T34" s="4">
        <f t="shared" si="48"/>
        <v>299000</v>
      </c>
      <c r="U34" s="4">
        <f t="shared" si="48"/>
        <v>299000</v>
      </c>
      <c r="V34" s="4">
        <f t="shared" si="48"/>
        <v>234000</v>
      </c>
      <c r="W34" s="4">
        <f t="shared" si="48"/>
        <v>299000</v>
      </c>
      <c r="X34" s="4">
        <f t="shared" si="48"/>
        <v>299000</v>
      </c>
      <c r="Y34" s="4">
        <f t="shared" si="48"/>
        <v>234000</v>
      </c>
      <c r="Z34" s="4">
        <f t="shared" si="48"/>
        <v>299000</v>
      </c>
      <c r="AA34" s="4">
        <f t="shared" si="48"/>
        <v>299000</v>
      </c>
      <c r="AB34" s="4">
        <f>SUM(AB35:AB42)</f>
        <v>234000</v>
      </c>
      <c r="AC34" s="4">
        <f t="shared" ref="AC34:AM34" si="49">SUM(AC35:AC42)</f>
        <v>299000</v>
      </c>
      <c r="AD34" s="4">
        <f t="shared" si="49"/>
        <v>299000</v>
      </c>
      <c r="AE34" s="4">
        <f t="shared" si="49"/>
        <v>234000</v>
      </c>
      <c r="AF34" s="4">
        <f t="shared" si="49"/>
        <v>299000</v>
      </c>
      <c r="AG34" s="4">
        <f t="shared" si="49"/>
        <v>299000</v>
      </c>
      <c r="AH34" s="4">
        <f t="shared" si="49"/>
        <v>234000</v>
      </c>
      <c r="AI34" s="4">
        <f t="shared" si="49"/>
        <v>299000</v>
      </c>
      <c r="AJ34" s="4">
        <f t="shared" si="49"/>
        <v>299000</v>
      </c>
      <c r="AK34" s="4">
        <f t="shared" si="49"/>
        <v>234000</v>
      </c>
      <c r="AL34" s="4">
        <f t="shared" si="49"/>
        <v>299000</v>
      </c>
      <c r="AM34" s="4">
        <f t="shared" si="49"/>
        <v>299000</v>
      </c>
      <c r="AN34" s="4">
        <f>SUM(AN35:AN42)</f>
        <v>234000</v>
      </c>
      <c r="AO34" s="4">
        <f t="shared" ref="AO34:AY34" si="50">SUM(AO35:AO42)</f>
        <v>299000</v>
      </c>
      <c r="AP34" s="4">
        <f t="shared" si="50"/>
        <v>299000</v>
      </c>
      <c r="AQ34" s="4">
        <f t="shared" si="50"/>
        <v>234000</v>
      </c>
      <c r="AR34" s="4">
        <f t="shared" si="50"/>
        <v>299000</v>
      </c>
      <c r="AS34" s="4">
        <f t="shared" si="50"/>
        <v>299000</v>
      </c>
      <c r="AT34" s="4">
        <f t="shared" si="50"/>
        <v>234000</v>
      </c>
      <c r="AU34" s="4">
        <f t="shared" si="50"/>
        <v>299000</v>
      </c>
      <c r="AV34" s="4">
        <f t="shared" si="50"/>
        <v>299000</v>
      </c>
      <c r="AW34" s="4">
        <f t="shared" si="50"/>
        <v>234000</v>
      </c>
      <c r="AX34" s="4">
        <f t="shared" si="50"/>
        <v>299000</v>
      </c>
      <c r="AY34" s="4">
        <f t="shared" si="50"/>
        <v>299000</v>
      </c>
      <c r="AZ34" s="4">
        <f>SUM(P34:AA34)</f>
        <v>3111000</v>
      </c>
      <c r="BA34" s="4">
        <f>SUM(AB34:AM34)</f>
        <v>3328000</v>
      </c>
      <c r="BB34" s="4">
        <f>SUM(AN34:AY34)</f>
        <v>3328000</v>
      </c>
    </row>
    <row r="35" spans="1:54" x14ac:dyDescent="0.25">
      <c r="A35" s="5" t="s">
        <v>18</v>
      </c>
      <c r="C35" s="2">
        <f>C25*12</f>
        <v>0</v>
      </c>
      <c r="D35" s="2">
        <f t="shared" ref="D35:N36" si="51">D25*12</f>
        <v>0</v>
      </c>
      <c r="E35" s="2">
        <f t="shared" si="51"/>
        <v>0</v>
      </c>
      <c r="F35" s="2">
        <f t="shared" si="51"/>
        <v>72000</v>
      </c>
      <c r="G35" s="2">
        <f t="shared" si="51"/>
        <v>72000</v>
      </c>
      <c r="H35" s="2">
        <f t="shared" si="51"/>
        <v>72000</v>
      </c>
      <c r="I35" s="2">
        <f t="shared" si="51"/>
        <v>72000</v>
      </c>
      <c r="J35" s="2">
        <f t="shared" si="51"/>
        <v>72000</v>
      </c>
      <c r="K35" s="2">
        <f t="shared" si="51"/>
        <v>72000</v>
      </c>
      <c r="L35" s="2">
        <f t="shared" si="51"/>
        <v>72000</v>
      </c>
      <c r="M35" s="2">
        <f t="shared" si="51"/>
        <v>72000</v>
      </c>
      <c r="N35" s="2">
        <f t="shared" si="51"/>
        <v>72000</v>
      </c>
      <c r="O35" s="1">
        <f t="shared" ref="O35:O42" si="52">SUM(C35:N35)</f>
        <v>648000</v>
      </c>
      <c r="P35" s="2">
        <f>P25*12</f>
        <v>72000</v>
      </c>
      <c r="Q35" s="2">
        <f t="shared" ref="Q35:AA36" si="53">Q25*12</f>
        <v>144000</v>
      </c>
      <c r="R35" s="2">
        <f t="shared" si="53"/>
        <v>144000</v>
      </c>
      <c r="S35" s="2">
        <f t="shared" si="53"/>
        <v>144000</v>
      </c>
      <c r="T35" s="2">
        <f t="shared" si="53"/>
        <v>144000</v>
      </c>
      <c r="U35" s="2">
        <f t="shared" si="53"/>
        <v>144000</v>
      </c>
      <c r="V35" s="2">
        <f t="shared" si="53"/>
        <v>144000</v>
      </c>
      <c r="W35" s="2">
        <f t="shared" si="53"/>
        <v>144000</v>
      </c>
      <c r="X35" s="2">
        <f t="shared" si="53"/>
        <v>144000</v>
      </c>
      <c r="Y35" s="2">
        <f t="shared" si="53"/>
        <v>144000</v>
      </c>
      <c r="Z35" s="2">
        <f t="shared" si="53"/>
        <v>144000</v>
      </c>
      <c r="AA35" s="2">
        <f t="shared" si="53"/>
        <v>144000</v>
      </c>
      <c r="AB35" s="2">
        <f>AB25*12</f>
        <v>144000</v>
      </c>
      <c r="AC35" s="2">
        <f t="shared" ref="AC35:AM36" si="54">AC25*12</f>
        <v>144000</v>
      </c>
      <c r="AD35" s="2">
        <f t="shared" si="54"/>
        <v>144000</v>
      </c>
      <c r="AE35" s="2">
        <f t="shared" si="54"/>
        <v>144000</v>
      </c>
      <c r="AF35" s="2">
        <f t="shared" si="54"/>
        <v>144000</v>
      </c>
      <c r="AG35" s="2">
        <f t="shared" si="54"/>
        <v>144000</v>
      </c>
      <c r="AH35" s="2">
        <f t="shared" si="54"/>
        <v>144000</v>
      </c>
      <c r="AI35" s="2">
        <f t="shared" si="54"/>
        <v>144000</v>
      </c>
      <c r="AJ35" s="2">
        <f t="shared" si="54"/>
        <v>144000</v>
      </c>
      <c r="AK35" s="2">
        <f t="shared" si="54"/>
        <v>144000</v>
      </c>
      <c r="AL35" s="2">
        <f t="shared" si="54"/>
        <v>144000</v>
      </c>
      <c r="AM35" s="2">
        <f t="shared" si="54"/>
        <v>144000</v>
      </c>
      <c r="AN35" s="2">
        <f>AN25*12</f>
        <v>144000</v>
      </c>
      <c r="AO35" s="2">
        <f t="shared" ref="AO35:AY36" si="55">AO25*12</f>
        <v>144000</v>
      </c>
      <c r="AP35" s="2">
        <f t="shared" si="55"/>
        <v>144000</v>
      </c>
      <c r="AQ35" s="2">
        <f t="shared" si="55"/>
        <v>144000</v>
      </c>
      <c r="AR35" s="2">
        <f t="shared" si="55"/>
        <v>144000</v>
      </c>
      <c r="AS35" s="2">
        <f t="shared" si="55"/>
        <v>144000</v>
      </c>
      <c r="AT35" s="2">
        <f t="shared" si="55"/>
        <v>144000</v>
      </c>
      <c r="AU35" s="2">
        <f t="shared" si="55"/>
        <v>144000</v>
      </c>
      <c r="AV35" s="2">
        <f t="shared" si="55"/>
        <v>144000</v>
      </c>
      <c r="AW35" s="2">
        <f t="shared" si="55"/>
        <v>144000</v>
      </c>
      <c r="AX35" s="2">
        <f t="shared" si="55"/>
        <v>144000</v>
      </c>
      <c r="AY35" s="2">
        <f t="shared" si="55"/>
        <v>144000</v>
      </c>
      <c r="AZ35" s="2">
        <f t="shared" ref="AZ35:AZ42" si="56">SUM(P35:AA35)</f>
        <v>1656000</v>
      </c>
      <c r="BA35" s="2">
        <f t="shared" ref="BA35:BA42" si="57">SUM(AB35:AM35)</f>
        <v>1728000</v>
      </c>
      <c r="BB35" s="2">
        <f t="shared" ref="BB35:BB42" si="58">SUM(AN35:AY35)</f>
        <v>1728000</v>
      </c>
    </row>
    <row r="36" spans="1:54" x14ac:dyDescent="0.25">
      <c r="A36" s="5" t="s">
        <v>19</v>
      </c>
      <c r="C36" s="2">
        <f>C26*12</f>
        <v>0</v>
      </c>
      <c r="D36" s="2">
        <f t="shared" si="51"/>
        <v>0</v>
      </c>
      <c r="E36" s="2">
        <f t="shared" si="51"/>
        <v>0</v>
      </c>
      <c r="F36" s="2">
        <f t="shared" si="51"/>
        <v>30000</v>
      </c>
      <c r="G36" s="2">
        <f t="shared" si="51"/>
        <v>30000</v>
      </c>
      <c r="H36" s="2">
        <f t="shared" si="51"/>
        <v>30000</v>
      </c>
      <c r="I36" s="2">
        <f t="shared" si="51"/>
        <v>30000</v>
      </c>
      <c r="J36" s="2">
        <f t="shared" si="51"/>
        <v>30000</v>
      </c>
      <c r="K36" s="2">
        <f t="shared" si="51"/>
        <v>30000</v>
      </c>
      <c r="L36" s="2">
        <f t="shared" si="51"/>
        <v>30000</v>
      </c>
      <c r="M36" s="2">
        <f t="shared" si="51"/>
        <v>30000</v>
      </c>
      <c r="N36" s="2">
        <f t="shared" si="51"/>
        <v>30000</v>
      </c>
      <c r="O36" s="1">
        <f t="shared" si="52"/>
        <v>270000</v>
      </c>
      <c r="P36" s="2">
        <f>P26*12</f>
        <v>30000</v>
      </c>
      <c r="Q36" s="2">
        <f t="shared" si="53"/>
        <v>60000</v>
      </c>
      <c r="R36" s="2">
        <f t="shared" si="53"/>
        <v>60000</v>
      </c>
      <c r="S36" s="2">
        <f t="shared" si="53"/>
        <v>60000</v>
      </c>
      <c r="T36" s="2">
        <f t="shared" si="53"/>
        <v>60000</v>
      </c>
      <c r="U36" s="2">
        <f t="shared" si="53"/>
        <v>60000</v>
      </c>
      <c r="V36" s="2">
        <f t="shared" si="53"/>
        <v>60000</v>
      </c>
      <c r="W36" s="2">
        <f t="shared" si="53"/>
        <v>60000</v>
      </c>
      <c r="X36" s="2">
        <f t="shared" si="53"/>
        <v>60000</v>
      </c>
      <c r="Y36" s="2">
        <f t="shared" si="53"/>
        <v>60000</v>
      </c>
      <c r="Z36" s="2">
        <f t="shared" si="53"/>
        <v>60000</v>
      </c>
      <c r="AA36" s="2">
        <f t="shared" si="53"/>
        <v>60000</v>
      </c>
      <c r="AB36" s="2">
        <f>AB26*12</f>
        <v>60000</v>
      </c>
      <c r="AC36" s="2">
        <f t="shared" si="54"/>
        <v>60000</v>
      </c>
      <c r="AD36" s="2">
        <f t="shared" si="54"/>
        <v>60000</v>
      </c>
      <c r="AE36" s="2">
        <f t="shared" si="54"/>
        <v>60000</v>
      </c>
      <c r="AF36" s="2">
        <f t="shared" si="54"/>
        <v>60000</v>
      </c>
      <c r="AG36" s="2">
        <f t="shared" si="54"/>
        <v>60000</v>
      </c>
      <c r="AH36" s="2">
        <f t="shared" si="54"/>
        <v>60000</v>
      </c>
      <c r="AI36" s="2">
        <f t="shared" si="54"/>
        <v>60000</v>
      </c>
      <c r="AJ36" s="2">
        <f t="shared" si="54"/>
        <v>60000</v>
      </c>
      <c r="AK36" s="2">
        <f t="shared" si="54"/>
        <v>60000</v>
      </c>
      <c r="AL36" s="2">
        <f t="shared" si="54"/>
        <v>60000</v>
      </c>
      <c r="AM36" s="2">
        <f t="shared" si="54"/>
        <v>60000</v>
      </c>
      <c r="AN36" s="2">
        <f>AN26*12</f>
        <v>60000</v>
      </c>
      <c r="AO36" s="2">
        <f t="shared" si="55"/>
        <v>60000</v>
      </c>
      <c r="AP36" s="2">
        <f t="shared" si="55"/>
        <v>60000</v>
      </c>
      <c r="AQ36" s="2">
        <f t="shared" si="55"/>
        <v>60000</v>
      </c>
      <c r="AR36" s="2">
        <f t="shared" si="55"/>
        <v>60000</v>
      </c>
      <c r="AS36" s="2">
        <f t="shared" si="55"/>
        <v>60000</v>
      </c>
      <c r="AT36" s="2">
        <f t="shared" si="55"/>
        <v>60000</v>
      </c>
      <c r="AU36" s="2">
        <f t="shared" si="55"/>
        <v>60000</v>
      </c>
      <c r="AV36" s="2">
        <f t="shared" si="55"/>
        <v>60000</v>
      </c>
      <c r="AW36" s="2">
        <f t="shared" si="55"/>
        <v>60000</v>
      </c>
      <c r="AX36" s="2">
        <f t="shared" si="55"/>
        <v>60000</v>
      </c>
      <c r="AY36" s="2">
        <f t="shared" si="55"/>
        <v>60000</v>
      </c>
      <c r="AZ36" s="2">
        <f t="shared" si="56"/>
        <v>690000</v>
      </c>
      <c r="BA36" s="2">
        <f t="shared" si="57"/>
        <v>720000</v>
      </c>
      <c r="BB36" s="2">
        <f t="shared" si="58"/>
        <v>720000</v>
      </c>
    </row>
    <row r="37" spans="1:54" x14ac:dyDescent="0.25">
      <c r="A37" s="5" t="s">
        <v>20</v>
      </c>
      <c r="C37" s="2">
        <f>C27*10%</f>
        <v>0</v>
      </c>
      <c r="D37" s="2">
        <f t="shared" ref="D37:N37" si="59">D27*10%</f>
        <v>0</v>
      </c>
      <c r="E37" s="2">
        <f t="shared" si="59"/>
        <v>0</v>
      </c>
      <c r="F37" s="2">
        <f t="shared" si="59"/>
        <v>0</v>
      </c>
      <c r="G37" s="2">
        <f t="shared" si="59"/>
        <v>0</v>
      </c>
      <c r="H37" s="2">
        <f t="shared" si="59"/>
        <v>0</v>
      </c>
      <c r="I37" s="2">
        <f t="shared" si="59"/>
        <v>5000</v>
      </c>
      <c r="J37" s="2">
        <f t="shared" si="59"/>
        <v>0</v>
      </c>
      <c r="K37" s="2">
        <f t="shared" si="59"/>
        <v>0</v>
      </c>
      <c r="L37" s="2">
        <f t="shared" si="59"/>
        <v>5000</v>
      </c>
      <c r="M37" s="2">
        <f t="shared" si="59"/>
        <v>0</v>
      </c>
      <c r="N37" s="2">
        <f t="shared" si="59"/>
        <v>0</v>
      </c>
      <c r="O37" s="1">
        <f t="shared" si="52"/>
        <v>10000</v>
      </c>
      <c r="P37" s="2">
        <f>P27*10%</f>
        <v>5000</v>
      </c>
      <c r="Q37" s="2">
        <f t="shared" ref="Q37:AA37" si="60">Q27*10%</f>
        <v>5000</v>
      </c>
      <c r="R37" s="2">
        <f t="shared" si="60"/>
        <v>5000</v>
      </c>
      <c r="S37" s="2">
        <f t="shared" si="60"/>
        <v>5000</v>
      </c>
      <c r="T37" s="2">
        <f t="shared" si="60"/>
        <v>5000</v>
      </c>
      <c r="U37" s="2">
        <f t="shared" si="60"/>
        <v>5000</v>
      </c>
      <c r="V37" s="2">
        <f t="shared" si="60"/>
        <v>5000</v>
      </c>
      <c r="W37" s="2">
        <f t="shared" si="60"/>
        <v>5000</v>
      </c>
      <c r="X37" s="2">
        <f t="shared" si="60"/>
        <v>5000</v>
      </c>
      <c r="Y37" s="2">
        <f t="shared" si="60"/>
        <v>5000</v>
      </c>
      <c r="Z37" s="2">
        <f t="shared" si="60"/>
        <v>5000</v>
      </c>
      <c r="AA37" s="2">
        <f t="shared" si="60"/>
        <v>5000</v>
      </c>
      <c r="AB37" s="2">
        <f>AB27*10%</f>
        <v>5000</v>
      </c>
      <c r="AC37" s="2">
        <f t="shared" ref="AC37:AM37" si="61">AC27*10%</f>
        <v>5000</v>
      </c>
      <c r="AD37" s="2">
        <f t="shared" si="61"/>
        <v>5000</v>
      </c>
      <c r="AE37" s="2">
        <f t="shared" si="61"/>
        <v>5000</v>
      </c>
      <c r="AF37" s="2">
        <f t="shared" si="61"/>
        <v>5000</v>
      </c>
      <c r="AG37" s="2">
        <f t="shared" si="61"/>
        <v>5000</v>
      </c>
      <c r="AH37" s="2">
        <f t="shared" si="61"/>
        <v>5000</v>
      </c>
      <c r="AI37" s="2">
        <f t="shared" si="61"/>
        <v>5000</v>
      </c>
      <c r="AJ37" s="2">
        <f t="shared" si="61"/>
        <v>5000</v>
      </c>
      <c r="AK37" s="2">
        <f t="shared" si="61"/>
        <v>5000</v>
      </c>
      <c r="AL37" s="2">
        <f t="shared" si="61"/>
        <v>5000</v>
      </c>
      <c r="AM37" s="2">
        <f t="shared" si="61"/>
        <v>5000</v>
      </c>
      <c r="AN37" s="2">
        <f>AN27*10%</f>
        <v>5000</v>
      </c>
      <c r="AO37" s="2">
        <f t="shared" ref="AO37:AY37" si="62">AO27*10%</f>
        <v>5000</v>
      </c>
      <c r="AP37" s="2">
        <f t="shared" si="62"/>
        <v>5000</v>
      </c>
      <c r="AQ37" s="2">
        <f t="shared" si="62"/>
        <v>5000</v>
      </c>
      <c r="AR37" s="2">
        <f t="shared" si="62"/>
        <v>5000</v>
      </c>
      <c r="AS37" s="2">
        <f t="shared" si="62"/>
        <v>5000</v>
      </c>
      <c r="AT37" s="2">
        <f t="shared" si="62"/>
        <v>5000</v>
      </c>
      <c r="AU37" s="2">
        <f t="shared" si="62"/>
        <v>5000</v>
      </c>
      <c r="AV37" s="2">
        <f t="shared" si="62"/>
        <v>5000</v>
      </c>
      <c r="AW37" s="2">
        <f t="shared" si="62"/>
        <v>5000</v>
      </c>
      <c r="AX37" s="2">
        <f t="shared" si="62"/>
        <v>5000</v>
      </c>
      <c r="AY37" s="2">
        <f t="shared" si="62"/>
        <v>5000</v>
      </c>
      <c r="AZ37" s="2">
        <f t="shared" si="56"/>
        <v>60000</v>
      </c>
      <c r="BA37" s="2">
        <f t="shared" si="57"/>
        <v>60000</v>
      </c>
      <c r="BB37" s="2">
        <f t="shared" si="58"/>
        <v>60000</v>
      </c>
    </row>
    <row r="38" spans="1:54" x14ac:dyDescent="0.25">
      <c r="A38" s="5" t="s">
        <v>21</v>
      </c>
      <c r="C38" s="2">
        <f t="shared" ref="C38:N40" si="63">C28*10%</f>
        <v>0</v>
      </c>
      <c r="D38" s="2">
        <f t="shared" si="63"/>
        <v>0</v>
      </c>
      <c r="E38" s="2">
        <f t="shared" si="63"/>
        <v>0</v>
      </c>
      <c r="F38" s="2">
        <f t="shared" si="63"/>
        <v>0</v>
      </c>
      <c r="G38" s="2">
        <f t="shared" si="63"/>
        <v>0</v>
      </c>
      <c r="H38" s="2">
        <f t="shared" si="63"/>
        <v>25000</v>
      </c>
      <c r="I38" s="2">
        <f t="shared" si="63"/>
        <v>0</v>
      </c>
      <c r="J38" s="2">
        <f t="shared" si="63"/>
        <v>0</v>
      </c>
      <c r="K38" s="2">
        <f t="shared" si="63"/>
        <v>25000</v>
      </c>
      <c r="L38" s="2">
        <f t="shared" si="63"/>
        <v>0</v>
      </c>
      <c r="M38" s="2">
        <f t="shared" si="63"/>
        <v>0</v>
      </c>
      <c r="N38" s="2">
        <f t="shared" si="63"/>
        <v>25000</v>
      </c>
      <c r="O38" s="1">
        <f t="shared" si="52"/>
        <v>75000</v>
      </c>
      <c r="P38" s="2">
        <f t="shared" ref="P38:AY40" si="64">P28*10%</f>
        <v>0</v>
      </c>
      <c r="Q38" s="2">
        <f t="shared" si="64"/>
        <v>0</v>
      </c>
      <c r="R38" s="2">
        <f t="shared" si="64"/>
        <v>0</v>
      </c>
      <c r="S38" s="2">
        <f t="shared" si="64"/>
        <v>25000</v>
      </c>
      <c r="T38" s="2">
        <f t="shared" si="64"/>
        <v>0</v>
      </c>
      <c r="U38" s="2">
        <f t="shared" si="64"/>
        <v>0</v>
      </c>
      <c r="V38" s="2">
        <f t="shared" si="64"/>
        <v>25000</v>
      </c>
      <c r="W38" s="2">
        <f t="shared" si="64"/>
        <v>0</v>
      </c>
      <c r="X38" s="2">
        <f t="shared" si="64"/>
        <v>0</v>
      </c>
      <c r="Y38" s="2">
        <f t="shared" si="64"/>
        <v>25000</v>
      </c>
      <c r="Z38" s="2">
        <f t="shared" si="64"/>
        <v>0</v>
      </c>
      <c r="AA38" s="2">
        <f t="shared" si="64"/>
        <v>0</v>
      </c>
      <c r="AB38" s="2">
        <f t="shared" si="64"/>
        <v>25000</v>
      </c>
      <c r="AC38" s="2">
        <f t="shared" si="64"/>
        <v>0</v>
      </c>
      <c r="AD38" s="2">
        <f t="shared" si="64"/>
        <v>0</v>
      </c>
      <c r="AE38" s="2">
        <f t="shared" si="64"/>
        <v>25000</v>
      </c>
      <c r="AF38" s="2">
        <f t="shared" si="64"/>
        <v>0</v>
      </c>
      <c r="AG38" s="2">
        <f t="shared" si="64"/>
        <v>0</v>
      </c>
      <c r="AH38" s="2">
        <f t="shared" si="64"/>
        <v>25000</v>
      </c>
      <c r="AI38" s="2">
        <f t="shared" si="64"/>
        <v>0</v>
      </c>
      <c r="AJ38" s="2">
        <f t="shared" si="64"/>
        <v>0</v>
      </c>
      <c r="AK38" s="2">
        <f t="shared" si="64"/>
        <v>25000</v>
      </c>
      <c r="AL38" s="2">
        <f t="shared" si="64"/>
        <v>0</v>
      </c>
      <c r="AM38" s="2">
        <f t="shared" si="64"/>
        <v>0</v>
      </c>
      <c r="AN38" s="2">
        <f t="shared" si="64"/>
        <v>25000</v>
      </c>
      <c r="AO38" s="2">
        <f t="shared" si="64"/>
        <v>0</v>
      </c>
      <c r="AP38" s="2">
        <f t="shared" si="64"/>
        <v>0</v>
      </c>
      <c r="AQ38" s="2">
        <f t="shared" si="64"/>
        <v>25000</v>
      </c>
      <c r="AR38" s="2">
        <f t="shared" si="64"/>
        <v>0</v>
      </c>
      <c r="AS38" s="2">
        <f t="shared" si="64"/>
        <v>0</v>
      </c>
      <c r="AT38" s="2">
        <f t="shared" si="64"/>
        <v>25000</v>
      </c>
      <c r="AU38" s="2">
        <f t="shared" si="64"/>
        <v>0</v>
      </c>
      <c r="AV38" s="2">
        <f t="shared" si="64"/>
        <v>0</v>
      </c>
      <c r="AW38" s="2">
        <f t="shared" si="64"/>
        <v>25000</v>
      </c>
      <c r="AX38" s="2">
        <f t="shared" si="64"/>
        <v>0</v>
      </c>
      <c r="AY38" s="2">
        <f t="shared" si="64"/>
        <v>0</v>
      </c>
      <c r="AZ38" s="2">
        <f t="shared" si="56"/>
        <v>75000</v>
      </c>
      <c r="BA38" s="2">
        <f t="shared" si="57"/>
        <v>100000</v>
      </c>
      <c r="BB38" s="2">
        <f t="shared" si="58"/>
        <v>100000</v>
      </c>
    </row>
    <row r="39" spans="1:54" x14ac:dyDescent="0.25">
      <c r="A39" s="5" t="s">
        <v>22</v>
      </c>
      <c r="C39" s="2">
        <f t="shared" si="63"/>
        <v>0</v>
      </c>
      <c r="D39" s="2">
        <f t="shared" si="63"/>
        <v>0</v>
      </c>
      <c r="E39" s="2">
        <f t="shared" si="63"/>
        <v>0</v>
      </c>
      <c r="F39" s="2">
        <f t="shared" si="63"/>
        <v>0</v>
      </c>
      <c r="G39" s="2">
        <f t="shared" si="63"/>
        <v>90000</v>
      </c>
      <c r="H39" s="2">
        <f t="shared" si="63"/>
        <v>0</v>
      </c>
      <c r="I39" s="2">
        <f t="shared" si="63"/>
        <v>0</v>
      </c>
      <c r="J39" s="2">
        <f t="shared" si="63"/>
        <v>90000</v>
      </c>
      <c r="K39" s="2">
        <f t="shared" si="63"/>
        <v>0</v>
      </c>
      <c r="L39" s="2">
        <f t="shared" si="63"/>
        <v>0</v>
      </c>
      <c r="M39" s="2">
        <f t="shared" si="63"/>
        <v>90000</v>
      </c>
      <c r="N39" s="2">
        <f t="shared" si="63"/>
        <v>0</v>
      </c>
      <c r="O39" s="1">
        <f t="shared" si="52"/>
        <v>270000</v>
      </c>
      <c r="P39" s="2">
        <f t="shared" si="64"/>
        <v>0</v>
      </c>
      <c r="Q39" s="2">
        <f t="shared" si="64"/>
        <v>0</v>
      </c>
      <c r="R39" s="2">
        <f t="shared" si="64"/>
        <v>90000</v>
      </c>
      <c r="S39" s="2">
        <f t="shared" si="64"/>
        <v>0</v>
      </c>
      <c r="T39" s="2">
        <f t="shared" si="64"/>
        <v>90000</v>
      </c>
      <c r="U39" s="2">
        <f t="shared" si="64"/>
        <v>90000</v>
      </c>
      <c r="V39" s="2">
        <f t="shared" si="64"/>
        <v>0</v>
      </c>
      <c r="W39" s="2">
        <f t="shared" si="64"/>
        <v>90000</v>
      </c>
      <c r="X39" s="2">
        <f t="shared" si="64"/>
        <v>90000</v>
      </c>
      <c r="Y39" s="2">
        <f t="shared" si="64"/>
        <v>0</v>
      </c>
      <c r="Z39" s="2">
        <f t="shared" si="64"/>
        <v>90000</v>
      </c>
      <c r="AA39" s="2">
        <f t="shared" si="64"/>
        <v>90000</v>
      </c>
      <c r="AB39" s="2">
        <f t="shared" si="64"/>
        <v>0</v>
      </c>
      <c r="AC39" s="2">
        <f t="shared" si="64"/>
        <v>90000</v>
      </c>
      <c r="AD39" s="2">
        <f t="shared" si="64"/>
        <v>90000</v>
      </c>
      <c r="AE39" s="2">
        <f t="shared" si="64"/>
        <v>0</v>
      </c>
      <c r="AF39" s="2">
        <f t="shared" si="64"/>
        <v>90000</v>
      </c>
      <c r="AG39" s="2">
        <f t="shared" si="64"/>
        <v>90000</v>
      </c>
      <c r="AH39" s="2">
        <f t="shared" si="64"/>
        <v>0</v>
      </c>
      <c r="AI39" s="2">
        <f t="shared" si="64"/>
        <v>90000</v>
      </c>
      <c r="AJ39" s="2">
        <f t="shared" si="64"/>
        <v>90000</v>
      </c>
      <c r="AK39" s="2">
        <f t="shared" si="64"/>
        <v>0</v>
      </c>
      <c r="AL39" s="2">
        <f t="shared" si="64"/>
        <v>90000</v>
      </c>
      <c r="AM39" s="2">
        <f t="shared" si="64"/>
        <v>90000</v>
      </c>
      <c r="AN39" s="2">
        <f t="shared" si="64"/>
        <v>0</v>
      </c>
      <c r="AO39" s="2">
        <f t="shared" si="64"/>
        <v>90000</v>
      </c>
      <c r="AP39" s="2">
        <f t="shared" si="64"/>
        <v>90000</v>
      </c>
      <c r="AQ39" s="2">
        <f t="shared" si="64"/>
        <v>0</v>
      </c>
      <c r="AR39" s="2">
        <f t="shared" si="64"/>
        <v>90000</v>
      </c>
      <c r="AS39" s="2">
        <f t="shared" si="64"/>
        <v>90000</v>
      </c>
      <c r="AT39" s="2">
        <f t="shared" si="64"/>
        <v>0</v>
      </c>
      <c r="AU39" s="2">
        <f t="shared" si="64"/>
        <v>90000</v>
      </c>
      <c r="AV39" s="2">
        <f t="shared" si="64"/>
        <v>90000</v>
      </c>
      <c r="AW39" s="2">
        <f t="shared" si="64"/>
        <v>0</v>
      </c>
      <c r="AX39" s="2">
        <f t="shared" si="64"/>
        <v>90000</v>
      </c>
      <c r="AY39" s="2">
        <f t="shared" si="64"/>
        <v>90000</v>
      </c>
      <c r="AZ39" s="2">
        <f t="shared" si="56"/>
        <v>630000</v>
      </c>
      <c r="BA39" s="2">
        <f t="shared" si="57"/>
        <v>720000</v>
      </c>
      <c r="BB39" s="2">
        <f t="shared" si="58"/>
        <v>720000</v>
      </c>
    </row>
    <row r="40" spans="1:54" x14ac:dyDescent="0.25">
      <c r="A40" s="5" t="s">
        <v>23</v>
      </c>
      <c r="C40" s="2">
        <f t="shared" si="63"/>
        <v>0</v>
      </c>
      <c r="D40" s="2">
        <f t="shared" si="63"/>
        <v>0</v>
      </c>
      <c r="E40" s="2">
        <f t="shared" si="63"/>
        <v>0</v>
      </c>
      <c r="F40" s="2">
        <f t="shared" si="63"/>
        <v>0</v>
      </c>
      <c r="G40" s="2">
        <f t="shared" si="63"/>
        <v>0</v>
      </c>
      <c r="H40" s="2">
        <f t="shared" si="63"/>
        <v>0</v>
      </c>
      <c r="I40" s="2">
        <f t="shared" si="63"/>
        <v>0</v>
      </c>
      <c r="J40" s="2">
        <f t="shared" si="63"/>
        <v>0</v>
      </c>
      <c r="K40" s="2">
        <f t="shared" si="63"/>
        <v>0</v>
      </c>
      <c r="L40" s="2">
        <f t="shared" si="63"/>
        <v>0</v>
      </c>
      <c r="M40" s="2">
        <f t="shared" si="63"/>
        <v>0</v>
      </c>
      <c r="N40" s="2">
        <f t="shared" si="63"/>
        <v>0</v>
      </c>
      <c r="O40" s="1">
        <f t="shared" si="52"/>
        <v>0</v>
      </c>
      <c r="P40" s="2">
        <f t="shared" si="64"/>
        <v>0</v>
      </c>
      <c r="Q40" s="2">
        <f t="shared" si="64"/>
        <v>0</v>
      </c>
      <c r="R40" s="2">
        <f t="shared" si="64"/>
        <v>0</v>
      </c>
      <c r="S40" s="2">
        <f t="shared" si="64"/>
        <v>0</v>
      </c>
      <c r="T40" s="2">
        <f t="shared" si="64"/>
        <v>0</v>
      </c>
      <c r="U40" s="2">
        <f t="shared" si="64"/>
        <v>0</v>
      </c>
      <c r="V40" s="2">
        <f t="shared" si="64"/>
        <v>0</v>
      </c>
      <c r="W40" s="2">
        <f t="shared" si="64"/>
        <v>0</v>
      </c>
      <c r="X40" s="2">
        <f t="shared" si="64"/>
        <v>0</v>
      </c>
      <c r="Y40" s="2">
        <f t="shared" si="64"/>
        <v>0</v>
      </c>
      <c r="Z40" s="2">
        <f t="shared" si="64"/>
        <v>0</v>
      </c>
      <c r="AA40" s="2">
        <f t="shared" si="64"/>
        <v>0</v>
      </c>
      <c r="AB40" s="2">
        <f t="shared" si="64"/>
        <v>0</v>
      </c>
      <c r="AC40" s="2">
        <f t="shared" si="64"/>
        <v>0</v>
      </c>
      <c r="AD40" s="2">
        <f t="shared" si="64"/>
        <v>0</v>
      </c>
      <c r="AE40" s="2">
        <f t="shared" si="64"/>
        <v>0</v>
      </c>
      <c r="AF40" s="2">
        <f t="shared" si="64"/>
        <v>0</v>
      </c>
      <c r="AG40" s="2">
        <f t="shared" si="64"/>
        <v>0</v>
      </c>
      <c r="AH40" s="2">
        <f t="shared" si="64"/>
        <v>0</v>
      </c>
      <c r="AI40" s="2">
        <f t="shared" si="64"/>
        <v>0</v>
      </c>
      <c r="AJ40" s="2">
        <f t="shared" si="64"/>
        <v>0</v>
      </c>
      <c r="AK40" s="2">
        <f t="shared" si="64"/>
        <v>0</v>
      </c>
      <c r="AL40" s="2">
        <f t="shared" si="64"/>
        <v>0</v>
      </c>
      <c r="AM40" s="2">
        <f t="shared" si="64"/>
        <v>0</v>
      </c>
      <c r="AN40" s="2">
        <f t="shared" si="64"/>
        <v>0</v>
      </c>
      <c r="AO40" s="2">
        <f t="shared" si="64"/>
        <v>0</v>
      </c>
      <c r="AP40" s="2">
        <f t="shared" si="64"/>
        <v>0</v>
      </c>
      <c r="AQ40" s="2">
        <f t="shared" si="64"/>
        <v>0</v>
      </c>
      <c r="AR40" s="2">
        <f t="shared" si="64"/>
        <v>0</v>
      </c>
      <c r="AS40" s="2">
        <f t="shared" si="64"/>
        <v>0</v>
      </c>
      <c r="AT40" s="2">
        <f t="shared" si="64"/>
        <v>0</v>
      </c>
      <c r="AU40" s="2">
        <f t="shared" si="64"/>
        <v>0</v>
      </c>
      <c r="AV40" s="2">
        <f t="shared" si="64"/>
        <v>0</v>
      </c>
      <c r="AW40" s="2">
        <f t="shared" si="64"/>
        <v>0</v>
      </c>
      <c r="AX40" s="2">
        <f t="shared" si="64"/>
        <v>0</v>
      </c>
      <c r="AY40" s="2">
        <f t="shared" si="64"/>
        <v>0</v>
      </c>
      <c r="AZ40" s="2">
        <f t="shared" si="56"/>
        <v>0</v>
      </c>
      <c r="BA40" s="2">
        <f t="shared" si="57"/>
        <v>0</v>
      </c>
      <c r="BB40" s="2">
        <f t="shared" si="58"/>
        <v>0</v>
      </c>
    </row>
    <row r="41" spans="1:54" x14ac:dyDescent="0.25">
      <c r="A41" s="5" t="s">
        <v>24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1">
        <f t="shared" si="52"/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f t="shared" si="56"/>
        <v>0</v>
      </c>
      <c r="BA41" s="2">
        <f t="shared" si="57"/>
        <v>0</v>
      </c>
      <c r="BB41" s="2">
        <f t="shared" si="58"/>
        <v>0</v>
      </c>
    </row>
    <row r="42" spans="1:54" x14ac:dyDescent="0.25">
      <c r="A42" s="5" t="s">
        <v>25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1">
        <f t="shared" si="52"/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f t="shared" si="56"/>
        <v>0</v>
      </c>
      <c r="BA42" s="2">
        <f t="shared" si="57"/>
        <v>0</v>
      </c>
      <c r="BB42" s="2">
        <f t="shared" si="58"/>
        <v>0</v>
      </c>
    </row>
    <row r="44" spans="1:54" x14ac:dyDescent="0.25">
      <c r="A44" s="19" t="s">
        <v>42</v>
      </c>
      <c r="C44" s="3">
        <f>SUM(C45:C52)</f>
        <v>0</v>
      </c>
      <c r="D44" s="3">
        <f t="shared" ref="D44:N44" si="65">SUM(D45:D52)</f>
        <v>0</v>
      </c>
      <c r="E44" s="3">
        <f t="shared" si="65"/>
        <v>0</v>
      </c>
      <c r="F44" s="3">
        <f t="shared" si="65"/>
        <v>73.5</v>
      </c>
      <c r="G44" s="3">
        <f t="shared" si="65"/>
        <v>18146.2215</v>
      </c>
      <c r="H44" s="3">
        <f t="shared" si="65"/>
        <v>22858.174233500002</v>
      </c>
      <c r="I44" s="3">
        <f t="shared" si="65"/>
        <v>23376.567799661501</v>
      </c>
      <c r="J44" s="3">
        <f t="shared" si="65"/>
        <v>40987.067665252594</v>
      </c>
      <c r="K44" s="3">
        <f t="shared" si="65"/>
        <v>45245.993646564311</v>
      </c>
      <c r="L44" s="3">
        <f t="shared" si="65"/>
        <v>45320.372204898595</v>
      </c>
      <c r="M44" s="3">
        <f t="shared" si="65"/>
        <v>62495.689319258883</v>
      </c>
      <c r="N44" s="3">
        <f t="shared" si="65"/>
        <v>66328.088895482972</v>
      </c>
      <c r="O44" s="3">
        <f>SUM(C44:N44)</f>
        <v>324831.67526461883</v>
      </c>
      <c r="P44" s="3">
        <f>SUM(P45:P52)</f>
        <v>65984.424990399566</v>
      </c>
      <c r="Q44" s="3">
        <f t="shared" ref="Q44:AA44" si="66">SUM(Q45:Q52)</f>
        <v>65723.514614610089</v>
      </c>
      <c r="R44" s="3">
        <f t="shared" si="66"/>
        <v>83470.857573107452</v>
      </c>
      <c r="S44" s="3">
        <f t="shared" si="66"/>
        <v>87866.246955785085</v>
      </c>
      <c r="T44" s="3">
        <f t="shared" si="66"/>
        <v>105176.680657772</v>
      </c>
      <c r="U44" s="3">
        <f t="shared" si="66"/>
        <v>122143.8172719797</v>
      </c>
      <c r="V44" s="3">
        <f t="shared" si="66"/>
        <v>125774.48286399621</v>
      </c>
      <c r="W44" s="3">
        <f t="shared" si="66"/>
        <v>142335.36761167692</v>
      </c>
      <c r="X44" s="3">
        <f t="shared" si="66"/>
        <v>158567.82851213505</v>
      </c>
      <c r="Y44" s="3">
        <f t="shared" si="66"/>
        <v>161478.39603477987</v>
      </c>
      <c r="Z44" s="3">
        <f t="shared" si="66"/>
        <v>177333.47064147916</v>
      </c>
      <c r="AA44" s="3">
        <f t="shared" si="66"/>
        <v>192874.1253764994</v>
      </c>
      <c r="AB44" s="3">
        <f>SUM(AB45:AB52)</f>
        <v>195106.6124048254</v>
      </c>
      <c r="AC44" s="3">
        <f t="shared" ref="AC44:AM44" si="67">SUM(AC45:AC52)</f>
        <v>210297.05941988845</v>
      </c>
      <c r="AD44" s="3">
        <f t="shared" si="67"/>
        <v>225186.272123312</v>
      </c>
      <c r="AE44" s="3">
        <f t="shared" si="67"/>
        <v>226780.240655231</v>
      </c>
      <c r="AF44" s="3">
        <f t="shared" si="67"/>
        <v>241344.83589617087</v>
      </c>
      <c r="AG44" s="3">
        <f t="shared" si="67"/>
        <v>255620.61184305185</v>
      </c>
      <c r="AH44" s="3">
        <f t="shared" si="67"/>
        <v>256613.31193783338</v>
      </c>
      <c r="AI44" s="3">
        <f t="shared" si="67"/>
        <v>270588.56526974274</v>
      </c>
      <c r="AJ44" s="3">
        <f t="shared" si="67"/>
        <v>284286.68885361368</v>
      </c>
      <c r="AK44" s="3">
        <f t="shared" si="67"/>
        <v>284713.1938628098</v>
      </c>
      <c r="AL44" s="3">
        <f t="shared" si="67"/>
        <v>298133.48173763894</v>
      </c>
      <c r="AM44" s="3">
        <f t="shared" si="67"/>
        <v>311287.64637174568</v>
      </c>
      <c r="AN44" s="3">
        <f>SUM(AN45:AN52)</f>
        <v>311180.98025491944</v>
      </c>
      <c r="AO44" s="3">
        <f t="shared" ref="AO44:AY44" si="68">SUM(AO45:AO52)</f>
        <v>324078.67049318808</v>
      </c>
      <c r="AP44" s="3">
        <f t="shared" si="68"/>
        <v>336720.60090864851</v>
      </c>
      <c r="AQ44" s="3">
        <f t="shared" si="68"/>
        <v>336111.85809743713</v>
      </c>
      <c r="AR44" s="3">
        <f t="shared" si="68"/>
        <v>348517.42736667435</v>
      </c>
      <c r="AS44" s="3">
        <f t="shared" si="68"/>
        <v>360676.9947528026</v>
      </c>
      <c r="AT44" s="3">
        <f t="shared" si="68"/>
        <v>359595.45299968647</v>
      </c>
      <c r="AU44" s="3">
        <f t="shared" si="68"/>
        <v>371537.59741727769</v>
      </c>
      <c r="AV44" s="3">
        <f t="shared" si="68"/>
        <v>383242.92782323225</v>
      </c>
      <c r="AW44" s="3">
        <f t="shared" si="68"/>
        <v>381716.15444581723</v>
      </c>
      <c r="AX44" s="3">
        <f t="shared" si="68"/>
        <v>393221.89370887988</v>
      </c>
      <c r="AY44" s="3">
        <f t="shared" si="68"/>
        <v>404499.47010123625</v>
      </c>
      <c r="AZ44" s="4">
        <f>SUM(P44:AA44)</f>
        <v>1488729.2131042206</v>
      </c>
      <c r="BA44" s="4">
        <f>SUM(AB44:AM44)</f>
        <v>3059958.5203758636</v>
      </c>
      <c r="BB44" s="4">
        <f>SUM(AN44:AY44)</f>
        <v>4311100.0283698002</v>
      </c>
    </row>
    <row r="45" spans="1:54" x14ac:dyDescent="0.25">
      <c r="A45" s="5" t="s">
        <v>18</v>
      </c>
      <c r="C45" s="1">
        <f>Surrend_Jr!C3</f>
        <v>0</v>
      </c>
      <c r="D45" s="1">
        <f>Surrend_Jr!D3</f>
        <v>0</v>
      </c>
      <c r="E45" s="1">
        <f>Surrend_Jr!E3</f>
        <v>0</v>
      </c>
      <c r="F45" s="1">
        <f>Surrend_Jr!F3</f>
        <v>36</v>
      </c>
      <c r="G45" s="1">
        <f>Surrend_Jr!G3</f>
        <v>71.784000000000006</v>
      </c>
      <c r="H45" s="1">
        <f>Surrend_Jr!H3</f>
        <v>107.353296</v>
      </c>
      <c r="I45" s="1">
        <f>Surrend_Jr!I3</f>
        <v>142.709176224</v>
      </c>
      <c r="J45" s="1">
        <f>Surrend_Jr!J3</f>
        <v>177.85292116665599</v>
      </c>
      <c r="K45" s="1">
        <f>Surrend_Jr!K3</f>
        <v>212.78580363965602</v>
      </c>
      <c r="L45" s="1">
        <f>Surrend_Jr!L3</f>
        <v>247.50908881781808</v>
      </c>
      <c r="M45" s="1">
        <f>Surrend_Jr!M3</f>
        <v>282.02403428491118</v>
      </c>
      <c r="N45" s="1">
        <f>Surrend_Jr!N3</f>
        <v>316.33189007920168</v>
      </c>
      <c r="O45" s="1">
        <f t="shared" ref="O45:O52" si="69">SUM(C45:N45)</f>
        <v>1594.3502102122429</v>
      </c>
      <c r="P45" s="1">
        <f>Surrend_Jr!P3</f>
        <v>350.4338987387265</v>
      </c>
      <c r="Q45" s="1">
        <f>Surrend_Jr!Q3</f>
        <v>420.33129534629416</v>
      </c>
      <c r="R45" s="1">
        <f>Surrend_Jr!R3</f>
        <v>489.8093075742164</v>
      </c>
      <c r="S45" s="1">
        <f>Surrend_Jr!S3</f>
        <v>558.87045172877106</v>
      </c>
      <c r="T45" s="1">
        <f>Surrend_Jr!T3</f>
        <v>627.51722901839844</v>
      </c>
      <c r="U45" s="1">
        <f>Surrend_Jr!U3</f>
        <v>695.75212564428807</v>
      </c>
      <c r="V45" s="1">
        <f>Surrend_Jr!V3</f>
        <v>763.57761289042242</v>
      </c>
      <c r="W45" s="1">
        <f>Surrend_Jr!W3</f>
        <v>830.99614721307978</v>
      </c>
      <c r="X45" s="1">
        <f>Surrend_Jr!X3</f>
        <v>898.01017032980133</v>
      </c>
      <c r="Y45" s="1">
        <f>Surrend_Jr!Y3</f>
        <v>964.6221093078226</v>
      </c>
      <c r="Z45" s="1">
        <f>Surrend_Jr!Z3</f>
        <v>1030.8343766519756</v>
      </c>
      <c r="AA45" s="1">
        <f>Surrend_Jr!AA3</f>
        <v>1096.6493703920639</v>
      </c>
      <c r="AB45" s="1">
        <f>Surrend_Jr!AB3</f>
        <v>1162.0694741697114</v>
      </c>
      <c r="AC45" s="1">
        <f>Surrend_Jr!AC3</f>
        <v>1227.0970573246932</v>
      </c>
      <c r="AD45" s="1">
        <f>Surrend_Jr!AD3</f>
        <v>1291.7344749807451</v>
      </c>
      <c r="AE45" s="1">
        <f>Surrend_Jr!AE3</f>
        <v>1355.9840681308606</v>
      </c>
      <c r="AF45" s="1">
        <f>Surrend_Jr!AF3</f>
        <v>1419.8481637220755</v>
      </c>
      <c r="AG45" s="1">
        <f>Surrend_Jr!AG3</f>
        <v>1483.329074739743</v>
      </c>
      <c r="AH45" s="1">
        <f>Surrend_Jr!AH3</f>
        <v>1546.4291002913044</v>
      </c>
      <c r="AI45" s="1">
        <f>Surrend_Jr!AI3</f>
        <v>1609.1505256895568</v>
      </c>
      <c r="AJ45" s="1">
        <f>Surrend_Jr!AJ3</f>
        <v>1671.4956225354197</v>
      </c>
      <c r="AK45" s="1">
        <f>Surrend_Jr!AK3</f>
        <v>1733.4666488002072</v>
      </c>
      <c r="AL45" s="1">
        <f>Surrend_Jr!AL3</f>
        <v>1795.065848907406</v>
      </c>
      <c r="AM45" s="1">
        <f>Surrend_Jr!AM3</f>
        <v>1856.2954538139616</v>
      </c>
      <c r="AN45" s="1">
        <f>Surrend_Jr!AN3</f>
        <v>1917.1576810910778</v>
      </c>
      <c r="AO45" s="1">
        <f>Surrend_Jr!AO3</f>
        <v>1977.6547350045312</v>
      </c>
      <c r="AP45" s="1">
        <f>Surrend_Jr!AP3</f>
        <v>2037.788806594504</v>
      </c>
      <c r="AQ45" s="1">
        <f>Surrend_Jr!AQ3</f>
        <v>2097.562073754937</v>
      </c>
      <c r="AR45" s="1">
        <f>Surrend_Jr!AR3</f>
        <v>2156.9767013124074</v>
      </c>
      <c r="AS45" s="1">
        <f>Surrend_Jr!AS3</f>
        <v>2216.0348411045329</v>
      </c>
      <c r="AT45" s="1">
        <f>Surrend_Jr!AT3</f>
        <v>2274.7386320579058</v>
      </c>
      <c r="AU45" s="1">
        <f>Surrend_Jr!AU3</f>
        <v>2333.090200265558</v>
      </c>
      <c r="AV45" s="1">
        <f>Surrend_Jr!AV3</f>
        <v>2391.0916590639645</v>
      </c>
      <c r="AW45" s="1">
        <f>Surrend_Jr!AW3</f>
        <v>2448.7451091095809</v>
      </c>
      <c r="AX45" s="1">
        <f>Surrend_Jr!AX3</f>
        <v>2506.0526384549239</v>
      </c>
      <c r="AY45" s="1">
        <f>Surrend_Jr!AY3</f>
        <v>2563.0163226241939</v>
      </c>
      <c r="AZ45" s="2">
        <f t="shared" ref="AZ45:AZ52" si="70">SUM(P45:AA45)</f>
        <v>8727.4040948358615</v>
      </c>
      <c r="BA45" s="2">
        <f t="shared" ref="BA45:BA52" si="71">SUM(AB45:AM45)</f>
        <v>18151.965513105686</v>
      </c>
      <c r="BB45" s="2">
        <f t="shared" ref="BB45:BB52" si="72">SUM(AN45:AY45)</f>
        <v>26919.909400438119</v>
      </c>
    </row>
    <row r="46" spans="1:54" x14ac:dyDescent="0.25">
      <c r="A46" s="5" t="s">
        <v>19</v>
      </c>
      <c r="C46" s="1">
        <f>Surrend_Jr!C4</f>
        <v>0</v>
      </c>
      <c r="D46" s="1">
        <f>Surrend_Jr!D4</f>
        <v>0</v>
      </c>
      <c r="E46" s="1">
        <f>Surrend_Jr!E4</f>
        <v>0</v>
      </c>
      <c r="F46" s="1">
        <f>Surrend_Jr!F4</f>
        <v>37.5</v>
      </c>
      <c r="G46" s="1">
        <f>Surrend_Jr!G4</f>
        <v>74.4375</v>
      </c>
      <c r="H46" s="1">
        <f>Surrend_Jr!H4</f>
        <v>110.8209375</v>
      </c>
      <c r="I46" s="1">
        <f>Surrend_Jr!I4</f>
        <v>146.65862343749998</v>
      </c>
      <c r="J46" s="1">
        <f>Surrend_Jr!J4</f>
        <v>181.95874408593747</v>
      </c>
      <c r="K46" s="1">
        <f>Surrend_Jr!K4</f>
        <v>216.7293629246484</v>
      </c>
      <c r="L46" s="1">
        <f>Surrend_Jr!L4</f>
        <v>250.97842248077868</v>
      </c>
      <c r="M46" s="1">
        <f>Surrend_Jr!M4</f>
        <v>284.71374614356699</v>
      </c>
      <c r="N46" s="1">
        <f>Surrend_Jr!N4</f>
        <v>317.94303995141348</v>
      </c>
      <c r="O46" s="1">
        <f t="shared" si="69"/>
        <v>1621.740376523845</v>
      </c>
      <c r="P46" s="1">
        <f>Surrend_Jr!P4</f>
        <v>350.67389435214233</v>
      </c>
      <c r="Q46" s="1">
        <f>Surrend_Jr!Q4</f>
        <v>420.41378593686017</v>
      </c>
      <c r="R46" s="1">
        <f>Surrend_Jr!R4</f>
        <v>489.10757914780726</v>
      </c>
      <c r="S46" s="1">
        <f>Surrend_Jr!S4</f>
        <v>556.77096546059022</v>
      </c>
      <c r="T46" s="1">
        <f>Surrend_Jr!T4</f>
        <v>623.41940097868132</v>
      </c>
      <c r="U46" s="1">
        <f>Surrend_Jr!U4</f>
        <v>689.06810996400111</v>
      </c>
      <c r="V46" s="1">
        <f>Surrend_Jr!V4</f>
        <v>753.7320883145411</v>
      </c>
      <c r="W46" s="1">
        <f>Surrend_Jr!W4</f>
        <v>817.42610698982287</v>
      </c>
      <c r="X46" s="1">
        <f>Surrend_Jr!X4</f>
        <v>880.16471538497558</v>
      </c>
      <c r="Y46" s="1">
        <f>Surrend_Jr!Y4</f>
        <v>941.96224465420096</v>
      </c>
      <c r="Z46" s="1">
        <f>Surrend_Jr!Z4</f>
        <v>1002.8328109843878</v>
      </c>
      <c r="AA46" s="1">
        <f>Surrend_Jr!AA4</f>
        <v>1062.7903188196221</v>
      </c>
      <c r="AB46" s="1">
        <f>Surrend_Jr!AB4</f>
        <v>1121.8484640373279</v>
      </c>
      <c r="AC46" s="1">
        <f>Surrend_Jr!AC4</f>
        <v>1180.020737076768</v>
      </c>
      <c r="AD46" s="1">
        <f>Surrend_Jr!AD4</f>
        <v>1237.3204260206164</v>
      </c>
      <c r="AE46" s="1">
        <f>Surrend_Jr!AE4</f>
        <v>1293.7606196303072</v>
      </c>
      <c r="AF46" s="1">
        <f>Surrend_Jr!AF4</f>
        <v>1349.3542103358525</v>
      </c>
      <c r="AG46" s="1">
        <f>Surrend_Jr!AG4</f>
        <v>1404.1138971808148</v>
      </c>
      <c r="AH46" s="1">
        <f>Surrend_Jr!AH4</f>
        <v>1458.0521887231025</v>
      </c>
      <c r="AI46" s="1">
        <f>Surrend_Jr!AI4</f>
        <v>1511.1814058922562</v>
      </c>
      <c r="AJ46" s="1">
        <f>Surrend_Jr!AJ4</f>
        <v>1563.5136848038721</v>
      </c>
      <c r="AK46" s="1">
        <f>Surrend_Jr!AK4</f>
        <v>1615.0609795318142</v>
      </c>
      <c r="AL46" s="1">
        <f>Surrend_Jr!AL4</f>
        <v>1665.8350648388368</v>
      </c>
      <c r="AM46" s="1">
        <f>Surrend_Jr!AM4</f>
        <v>1715.8475388662544</v>
      </c>
      <c r="AN46" s="1">
        <f>Surrend_Jr!AN4</f>
        <v>1765.1098257832605</v>
      </c>
      <c r="AO46" s="1">
        <f>Surrend_Jr!AO4</f>
        <v>1813.6331783965115</v>
      </c>
      <c r="AP46" s="1">
        <f>Surrend_Jr!AP4</f>
        <v>1861.4286807205638</v>
      </c>
      <c r="AQ46" s="1">
        <f>Surrend_Jr!AQ4</f>
        <v>1908.5072505097553</v>
      </c>
      <c r="AR46" s="1">
        <f>Surrend_Jr!AR4</f>
        <v>1954.8796417521091</v>
      </c>
      <c r="AS46" s="1">
        <f>Surrend_Jr!AS4</f>
        <v>2000.5564471258278</v>
      </c>
      <c r="AT46" s="1">
        <f>Surrend_Jr!AT4</f>
        <v>2045.5481004189403</v>
      </c>
      <c r="AU46" s="1">
        <f>Surrend_Jr!AU4</f>
        <v>2089.8648789126564</v>
      </c>
      <c r="AV46" s="1">
        <f>Surrend_Jr!AV4</f>
        <v>2133.5169057289663</v>
      </c>
      <c r="AW46" s="1">
        <f>Surrend_Jr!AW4</f>
        <v>2176.5141521430319</v>
      </c>
      <c r="AX46" s="1">
        <f>Surrend_Jr!AX4</f>
        <v>2218.8664398608867</v>
      </c>
      <c r="AY46" s="1">
        <f>Surrend_Jr!AY4</f>
        <v>2260.5834432629731</v>
      </c>
      <c r="AZ46" s="2">
        <f t="shared" si="70"/>
        <v>8588.3620209876317</v>
      </c>
      <c r="BA46" s="2">
        <f t="shared" si="71"/>
        <v>17115.909216937824</v>
      </c>
      <c r="BB46" s="2">
        <f t="shared" si="72"/>
        <v>24229.008944615482</v>
      </c>
    </row>
    <row r="47" spans="1:54" x14ac:dyDescent="0.25">
      <c r="A47" s="5" t="s">
        <v>20</v>
      </c>
      <c r="C47" s="1">
        <f>Surrend_Jr!C5</f>
        <v>0</v>
      </c>
      <c r="D47" s="1">
        <f>Surrend_Jr!D5</f>
        <v>0</v>
      </c>
      <c r="E47" s="1">
        <f>Surrend_Jr!E5</f>
        <v>0</v>
      </c>
      <c r="F47" s="1">
        <f>Surrend_Jr!F5</f>
        <v>0</v>
      </c>
      <c r="G47" s="1">
        <f>Surrend_Jr!G5</f>
        <v>0</v>
      </c>
      <c r="H47" s="1">
        <f>Surrend_Jr!H5</f>
        <v>0</v>
      </c>
      <c r="I47" s="1">
        <f>Surrend_Jr!I5</f>
        <v>899.99999999999989</v>
      </c>
      <c r="J47" s="1">
        <f>Surrend_Jr!J5</f>
        <v>883.8</v>
      </c>
      <c r="K47" s="1">
        <f>Surrend_Jr!K5</f>
        <v>867.89159999999993</v>
      </c>
      <c r="L47" s="1">
        <f>Surrend_Jr!L5</f>
        <v>1752.2695511999998</v>
      </c>
      <c r="M47" s="1">
        <f>Surrend_Jr!M5</f>
        <v>1720.7286992783997</v>
      </c>
      <c r="N47" s="1">
        <f>Surrend_Jr!N5</f>
        <v>1689.7555826913883</v>
      </c>
      <c r="O47" s="1">
        <f t="shared" si="69"/>
        <v>7814.4454331697871</v>
      </c>
      <c r="P47" s="1">
        <f>Surrend_Jr!P5</f>
        <v>2559.3399822029432</v>
      </c>
      <c r="Q47" s="1">
        <f>Surrend_Jr!Q5</f>
        <v>3413.2718625232901</v>
      </c>
      <c r="R47" s="1">
        <f>Surrend_Jr!R5</f>
        <v>4251.8329689978709</v>
      </c>
      <c r="S47" s="1">
        <f>Surrend_Jr!S5</f>
        <v>5075.2999755559094</v>
      </c>
      <c r="T47" s="1">
        <f>Surrend_Jr!T5</f>
        <v>5883.9445759959026</v>
      </c>
      <c r="U47" s="1">
        <f>Surrend_Jr!U5</f>
        <v>6678.0335736279758</v>
      </c>
      <c r="V47" s="1">
        <f>Surrend_Jr!V5</f>
        <v>7457.8289693026718</v>
      </c>
      <c r="W47" s="1">
        <f>Surrend_Jr!W5</f>
        <v>8223.5880478552244</v>
      </c>
      <c r="X47" s="1">
        <f>Surrend_Jr!X5</f>
        <v>8975.5634629938304</v>
      </c>
      <c r="Y47" s="1">
        <f>Surrend_Jr!Y5</f>
        <v>9714.0033206599419</v>
      </c>
      <c r="Z47" s="1">
        <f>Surrend_Jr!Z5</f>
        <v>10439.151260888062</v>
      </c>
      <c r="AA47" s="1">
        <f>Surrend_Jr!AA5</f>
        <v>11151.246538192077</v>
      </c>
      <c r="AB47" s="1">
        <f>Surrend_Jr!AB5</f>
        <v>11850.524100504621</v>
      </c>
      <c r="AC47" s="1">
        <f>Surrend_Jr!AC5</f>
        <v>12537.214666695538</v>
      </c>
      <c r="AD47" s="1">
        <f>Surrend_Jr!AD5</f>
        <v>13211.544802695018</v>
      </c>
      <c r="AE47" s="1">
        <f>Surrend_Jr!AE5</f>
        <v>13873.736996246507</v>
      </c>
      <c r="AF47" s="1">
        <f>Surrend_Jr!AF5</f>
        <v>14524.00973031407</v>
      </c>
      <c r="AG47" s="1">
        <f>Surrend_Jr!AG5</f>
        <v>15162.577555168416</v>
      </c>
      <c r="AH47" s="1">
        <f>Surrend_Jr!AH5</f>
        <v>15789.651159175386</v>
      </c>
      <c r="AI47" s="1">
        <f>Surrend_Jr!AI5</f>
        <v>16405.437438310226</v>
      </c>
      <c r="AJ47" s="1">
        <f>Surrend_Jr!AJ5</f>
        <v>17010.139564420642</v>
      </c>
      <c r="AK47" s="1">
        <f>Surrend_Jr!AK5</f>
        <v>17603.95705226107</v>
      </c>
      <c r="AL47" s="1">
        <f>Surrend_Jr!AL5</f>
        <v>18187.08582532037</v>
      </c>
      <c r="AM47" s="1">
        <f>Surrend_Jr!AM5</f>
        <v>18759.718280464604</v>
      </c>
      <c r="AN47" s="1">
        <f>Surrend_Jr!AN5</f>
        <v>19322.04335141624</v>
      </c>
      <c r="AO47" s="1">
        <f>Surrend_Jr!AO5</f>
        <v>19874.246571090749</v>
      </c>
      <c r="AP47" s="1">
        <f>Surrend_Jr!AP5</f>
        <v>20416.510132811116</v>
      </c>
      <c r="AQ47" s="1">
        <f>Surrend_Jr!AQ5</f>
        <v>20949.012950420518</v>
      </c>
      <c r="AR47" s="1">
        <f>Surrend_Jr!AR5</f>
        <v>21471.930717312945</v>
      </c>
      <c r="AS47" s="1">
        <f>Surrend_Jr!AS5</f>
        <v>21985.435964401313</v>
      </c>
      <c r="AT47" s="1">
        <f>Surrend_Jr!AT5</f>
        <v>22489.698117042088</v>
      </c>
      <c r="AU47" s="1">
        <f>Surrend_Jr!AU5</f>
        <v>22984.883550935327</v>
      </c>
      <c r="AV47" s="1">
        <f>Surrend_Jr!AV5</f>
        <v>23471.155647018491</v>
      </c>
      <c r="AW47" s="1">
        <f>Surrend_Jr!AW5</f>
        <v>23948.674845372159</v>
      </c>
      <c r="AX47" s="1">
        <f>Surrend_Jr!AX5</f>
        <v>24417.59869815546</v>
      </c>
      <c r="AY47" s="1">
        <f>Surrend_Jr!AY5</f>
        <v>24878.081921588662</v>
      </c>
      <c r="AZ47" s="2">
        <f t="shared" si="70"/>
        <v>83823.104538795698</v>
      </c>
      <c r="BA47" s="2">
        <f t="shared" si="71"/>
        <v>184915.59717157646</v>
      </c>
      <c r="BB47" s="2">
        <f t="shared" si="72"/>
        <v>266209.27246756508</v>
      </c>
    </row>
    <row r="48" spans="1:54" x14ac:dyDescent="0.25">
      <c r="A48" s="5" t="s">
        <v>21</v>
      </c>
      <c r="C48" s="1">
        <f>Surrend_Jr!C6</f>
        <v>0</v>
      </c>
      <c r="D48" s="1">
        <f>Surrend_Jr!D6</f>
        <v>0</v>
      </c>
      <c r="E48" s="1">
        <f>Surrend_Jr!E6</f>
        <v>0</v>
      </c>
      <c r="F48" s="1">
        <f>Surrend_Jr!F6</f>
        <v>0</v>
      </c>
      <c r="G48" s="1">
        <f>Surrend_Jr!G6</f>
        <v>0</v>
      </c>
      <c r="H48" s="1">
        <f>Surrend_Jr!H6</f>
        <v>5000</v>
      </c>
      <c r="I48" s="1">
        <f>Surrend_Jr!I6</f>
        <v>4900</v>
      </c>
      <c r="J48" s="1">
        <f>Surrend_Jr!J6</f>
        <v>4802</v>
      </c>
      <c r="K48" s="1">
        <f>Surrend_Jr!K6</f>
        <v>9705.9600000000009</v>
      </c>
      <c r="L48" s="1">
        <f>Surrend_Jr!L6</f>
        <v>9511.8407999999999</v>
      </c>
      <c r="M48" s="1">
        <f>Surrend_Jr!M6</f>
        <v>9321.6039839999994</v>
      </c>
      <c r="N48" s="1">
        <f>Surrend_Jr!N6</f>
        <v>14135.171904319999</v>
      </c>
      <c r="O48" s="1">
        <f t="shared" si="69"/>
        <v>57376.576688319998</v>
      </c>
      <c r="P48" s="1">
        <f>Surrend_Jr!P6</f>
        <v>13852.4684662336</v>
      </c>
      <c r="Q48" s="1">
        <f>Surrend_Jr!Q6</f>
        <v>13575.419096908929</v>
      </c>
      <c r="R48" s="1">
        <f>Surrend_Jr!R6</f>
        <v>13303.910714970751</v>
      </c>
      <c r="S48" s="1">
        <f>Surrend_Jr!S6</f>
        <v>18037.832500671335</v>
      </c>
      <c r="T48" s="1">
        <f>Surrend_Jr!T6</f>
        <v>17677.075850657908</v>
      </c>
      <c r="U48" s="1">
        <f>Surrend_Jr!U6</f>
        <v>17323.534333644748</v>
      </c>
      <c r="V48" s="1">
        <f>Surrend_Jr!V6</f>
        <v>21977.063646971856</v>
      </c>
      <c r="W48" s="1">
        <f>Surrend_Jr!W6</f>
        <v>21537.522374032415</v>
      </c>
      <c r="X48" s="1">
        <f>Surrend_Jr!X6</f>
        <v>21106.77192655177</v>
      </c>
      <c r="Y48" s="1">
        <f>Surrend_Jr!Y6</f>
        <v>25684.636488020733</v>
      </c>
      <c r="Z48" s="1">
        <f>Surrend_Jr!Z6</f>
        <v>25170.94375826032</v>
      </c>
      <c r="AA48" s="1">
        <f>Surrend_Jr!AA6</f>
        <v>24667.524883095117</v>
      </c>
      <c r="AB48" s="1">
        <f>Surrend_Jr!AB6</f>
        <v>29174.174385433213</v>
      </c>
      <c r="AC48" s="1">
        <f>Surrend_Jr!AC6</f>
        <v>28590.690897724544</v>
      </c>
      <c r="AD48" s="1">
        <f>Surrend_Jr!AD6</f>
        <v>28018.877079770053</v>
      </c>
      <c r="AE48" s="1">
        <f>Surrend_Jr!AE6</f>
        <v>32458.499538174656</v>
      </c>
      <c r="AF48" s="1">
        <f>Surrend_Jr!AF6</f>
        <v>31809.329547411162</v>
      </c>
      <c r="AG48" s="1">
        <f>Surrend_Jr!AG6</f>
        <v>31173.14295646294</v>
      </c>
      <c r="AH48" s="1">
        <f>Surrend_Jr!AH6</f>
        <v>35549.680097333679</v>
      </c>
      <c r="AI48" s="1">
        <f>Surrend_Jr!AI6</f>
        <v>34838.68649538701</v>
      </c>
      <c r="AJ48" s="1">
        <f>Surrend_Jr!AJ6</f>
        <v>34141.912765479268</v>
      </c>
      <c r="AK48" s="1">
        <f>Surrend_Jr!AK6</f>
        <v>38459.074510169688</v>
      </c>
      <c r="AL48" s="1">
        <f>Surrend_Jr!AL6</f>
        <v>37689.893019966294</v>
      </c>
      <c r="AM48" s="1">
        <f>Surrend_Jr!AM6</f>
        <v>36936.095159566969</v>
      </c>
      <c r="AN48" s="1">
        <f>Surrend_Jr!AN6</f>
        <v>41197.373256375628</v>
      </c>
      <c r="AO48" s="1">
        <f>Surrend_Jr!AO6</f>
        <v>40373.425791248119</v>
      </c>
      <c r="AP48" s="1">
        <f>Surrend_Jr!AP6</f>
        <v>39565.957275423156</v>
      </c>
      <c r="AQ48" s="1">
        <f>Surrend_Jr!AQ6</f>
        <v>43774.638129914681</v>
      </c>
      <c r="AR48" s="1">
        <f>Surrend_Jr!AR6</f>
        <v>42899.145367316392</v>
      </c>
      <c r="AS48" s="1">
        <f>Surrend_Jr!AS6</f>
        <v>42041.162459970059</v>
      </c>
      <c r="AT48" s="1">
        <f>Surrend_Jr!AT6</f>
        <v>46200.33921077066</v>
      </c>
      <c r="AU48" s="1">
        <f>Surrend_Jr!AU6</f>
        <v>45276.332426555251</v>
      </c>
      <c r="AV48" s="1">
        <f>Surrend_Jr!AV6</f>
        <v>44370.805778024143</v>
      </c>
      <c r="AW48" s="1">
        <f>Surrend_Jr!AW6</f>
        <v>48483.389662463655</v>
      </c>
      <c r="AX48" s="1">
        <f>Surrend_Jr!AX6</f>
        <v>47513.72186921438</v>
      </c>
      <c r="AY48" s="1">
        <f>Surrend_Jr!AY6</f>
        <v>46563.447431830093</v>
      </c>
      <c r="AZ48" s="2">
        <f t="shared" si="70"/>
        <v>233914.70404001948</v>
      </c>
      <c r="BA48" s="2">
        <f t="shared" si="71"/>
        <v>398840.05645287945</v>
      </c>
      <c r="BB48" s="2">
        <f t="shared" si="72"/>
        <v>528259.73865910619</v>
      </c>
    </row>
    <row r="49" spans="1:54" x14ac:dyDescent="0.25">
      <c r="A49" s="5" t="s">
        <v>22</v>
      </c>
      <c r="C49" s="1">
        <f>Surrend_Jr!C7</f>
        <v>0</v>
      </c>
      <c r="D49" s="1">
        <f>Surrend_Jr!D7</f>
        <v>0</v>
      </c>
      <c r="E49" s="1">
        <f>Surrend_Jr!E7</f>
        <v>0</v>
      </c>
      <c r="F49" s="1">
        <f>Surrend_Jr!F7</f>
        <v>0</v>
      </c>
      <c r="G49" s="1">
        <f>Surrend_Jr!G7</f>
        <v>18000</v>
      </c>
      <c r="H49" s="1">
        <f>Surrend_Jr!H7</f>
        <v>17640</v>
      </c>
      <c r="I49" s="1">
        <f>Surrend_Jr!I7</f>
        <v>17287.2</v>
      </c>
      <c r="J49" s="1">
        <f>Surrend_Jr!J7</f>
        <v>34941.455999999998</v>
      </c>
      <c r="K49" s="1">
        <f>Surrend_Jr!K7</f>
        <v>34242.626880000003</v>
      </c>
      <c r="L49" s="1">
        <f>Surrend_Jr!L7</f>
        <v>33557.7743424</v>
      </c>
      <c r="M49" s="1">
        <f>Surrend_Jr!M7</f>
        <v>50886.618855552006</v>
      </c>
      <c r="N49" s="1">
        <f>Surrend_Jr!N7</f>
        <v>49868.886478440967</v>
      </c>
      <c r="O49" s="1">
        <f t="shared" si="69"/>
        <v>256424.56255639292</v>
      </c>
      <c r="P49" s="1">
        <f>Surrend_Jr!P7</f>
        <v>48871.508748872147</v>
      </c>
      <c r="Q49" s="1">
        <f>Surrend_Jr!Q7</f>
        <v>47894.078573894709</v>
      </c>
      <c r="R49" s="1">
        <f>Surrend_Jr!R7</f>
        <v>64936.197002416811</v>
      </c>
      <c r="S49" s="1">
        <f>Surrend_Jr!S7</f>
        <v>63637.473062368474</v>
      </c>
      <c r="T49" s="1">
        <f>Surrend_Jr!T7</f>
        <v>80364.723601121106</v>
      </c>
      <c r="U49" s="1">
        <f>Surrend_Jr!U7</f>
        <v>96757.429129098688</v>
      </c>
      <c r="V49" s="1">
        <f>Surrend_Jr!V7</f>
        <v>94822.280546516718</v>
      </c>
      <c r="W49" s="1">
        <f>Surrend_Jr!W7</f>
        <v>110925.83493558638</v>
      </c>
      <c r="X49" s="1">
        <f>Surrend_Jr!X7</f>
        <v>126707.31823687466</v>
      </c>
      <c r="Y49" s="1">
        <f>Surrend_Jr!Y7</f>
        <v>124173.17187213717</v>
      </c>
      <c r="Z49" s="1">
        <f>Surrend_Jr!Z7</f>
        <v>139689.70843469442</v>
      </c>
      <c r="AA49" s="1">
        <f>Surrend_Jr!AA7</f>
        <v>154895.91426600053</v>
      </c>
      <c r="AB49" s="1">
        <f>Surrend_Jr!AB7</f>
        <v>151797.99598068054</v>
      </c>
      <c r="AC49" s="1">
        <f>Surrend_Jr!AC7</f>
        <v>166762.0360610669</v>
      </c>
      <c r="AD49" s="1">
        <f>Surrend_Jr!AD7</f>
        <v>181426.79533984556</v>
      </c>
      <c r="AE49" s="1">
        <f>Surrend_Jr!AE7</f>
        <v>177798.25943304866</v>
      </c>
      <c r="AF49" s="1">
        <f>Surrend_Jr!AF7</f>
        <v>192242.29424438771</v>
      </c>
      <c r="AG49" s="1">
        <f>Surrend_Jr!AG7</f>
        <v>206397.44835949995</v>
      </c>
      <c r="AH49" s="1">
        <f>Surrend_Jr!AH7</f>
        <v>202269.49939230992</v>
      </c>
      <c r="AI49" s="1">
        <f>Surrend_Jr!AI7</f>
        <v>216224.10940446373</v>
      </c>
      <c r="AJ49" s="1">
        <f>Surrend_Jr!AJ7</f>
        <v>229899.62721637447</v>
      </c>
      <c r="AK49" s="1">
        <f>Surrend_Jr!AK7</f>
        <v>225301.63467204699</v>
      </c>
      <c r="AL49" s="1">
        <f>Surrend_Jr!AL7</f>
        <v>238795.60197860602</v>
      </c>
      <c r="AM49" s="1">
        <f>Surrend_Jr!AM7</f>
        <v>252019.68993903391</v>
      </c>
      <c r="AN49" s="1">
        <f>Surrend_Jr!AN7</f>
        <v>246979.29614025325</v>
      </c>
      <c r="AO49" s="1">
        <f>Surrend_Jr!AO7</f>
        <v>260039.71021744818</v>
      </c>
      <c r="AP49" s="1">
        <f>Surrend_Jr!AP7</f>
        <v>272838.91601309919</v>
      </c>
      <c r="AQ49" s="1">
        <f>Surrend_Jr!AQ7</f>
        <v>267382.13769283722</v>
      </c>
      <c r="AR49" s="1">
        <f>Surrend_Jr!AR7</f>
        <v>280034.4949389805</v>
      </c>
      <c r="AS49" s="1">
        <f>Surrend_Jr!AS7</f>
        <v>292433.80504020088</v>
      </c>
      <c r="AT49" s="1">
        <f>Surrend_Jr!AT7</f>
        <v>286585.12893939688</v>
      </c>
      <c r="AU49" s="1">
        <f>Surrend_Jr!AU7</f>
        <v>298853.42636060889</v>
      </c>
      <c r="AV49" s="1">
        <f>Surrend_Jr!AV7</f>
        <v>310876.3578333967</v>
      </c>
      <c r="AW49" s="1">
        <f>Surrend_Jr!AW7</f>
        <v>304658.8306767288</v>
      </c>
      <c r="AX49" s="1">
        <f>Surrend_Jr!AX7</f>
        <v>316565.65406319423</v>
      </c>
      <c r="AY49" s="1">
        <f>Surrend_Jr!AY7</f>
        <v>328234.34098193032</v>
      </c>
      <c r="AZ49" s="2">
        <f t="shared" si="70"/>
        <v>1153675.6384095817</v>
      </c>
      <c r="BA49" s="2">
        <f t="shared" si="71"/>
        <v>2440934.9920213642</v>
      </c>
      <c r="BB49" s="2">
        <f t="shared" si="72"/>
        <v>3465482.0988980751</v>
      </c>
    </row>
    <row r="50" spans="1:54" x14ac:dyDescent="0.25">
      <c r="A50" s="5" t="s">
        <v>23</v>
      </c>
      <c r="C50" s="1">
        <f>Surrend_Jr!C8</f>
        <v>0</v>
      </c>
      <c r="D50" s="1">
        <f>Surrend_Jr!D8</f>
        <v>0</v>
      </c>
      <c r="E50" s="1">
        <f>Surrend_Jr!E8</f>
        <v>0</v>
      </c>
      <c r="F50" s="1">
        <f>Surrend_Jr!F8</f>
        <v>0</v>
      </c>
      <c r="G50" s="1">
        <f>Surrend_Jr!G8</f>
        <v>0</v>
      </c>
      <c r="H50" s="1">
        <f>Surrend_Jr!H8</f>
        <v>0</v>
      </c>
      <c r="I50" s="1">
        <f>Surrend_Jr!I8</f>
        <v>0</v>
      </c>
      <c r="J50" s="1">
        <f>Surrend_Jr!J8</f>
        <v>0</v>
      </c>
      <c r="K50" s="1">
        <f>Surrend_Jr!K8</f>
        <v>0</v>
      </c>
      <c r="L50" s="1">
        <f>Surrend_Jr!L8</f>
        <v>0</v>
      </c>
      <c r="M50" s="1">
        <f>Surrend_Jr!M8</f>
        <v>0</v>
      </c>
      <c r="N50" s="1">
        <f>Surrend_Jr!N8</f>
        <v>0</v>
      </c>
      <c r="O50" s="1">
        <f t="shared" si="69"/>
        <v>0</v>
      </c>
      <c r="P50" s="1">
        <f>Surrend_Jr!P8</f>
        <v>0</v>
      </c>
      <c r="Q50" s="1">
        <f>Surrend_Jr!Q8</f>
        <v>0</v>
      </c>
      <c r="R50" s="1">
        <f>Surrend_Jr!R8</f>
        <v>0</v>
      </c>
      <c r="S50" s="1">
        <f>Surrend_Jr!S8</f>
        <v>0</v>
      </c>
      <c r="T50" s="1">
        <f>Surrend_Jr!T8</f>
        <v>0</v>
      </c>
      <c r="U50" s="1">
        <f>Surrend_Jr!U8</f>
        <v>0</v>
      </c>
      <c r="V50" s="1">
        <f>Surrend_Jr!V8</f>
        <v>0</v>
      </c>
      <c r="W50" s="1">
        <f>Surrend_Jr!W8</f>
        <v>0</v>
      </c>
      <c r="X50" s="1">
        <f>Surrend_Jr!X8</f>
        <v>0</v>
      </c>
      <c r="Y50" s="1">
        <f>Surrend_Jr!Y8</f>
        <v>0</v>
      </c>
      <c r="Z50" s="1">
        <f>Surrend_Jr!Z8</f>
        <v>0</v>
      </c>
      <c r="AA50" s="1">
        <f>Surrend_Jr!AA8</f>
        <v>0</v>
      </c>
      <c r="AB50" s="1">
        <f>Surrend_Jr!AB8</f>
        <v>0</v>
      </c>
      <c r="AC50" s="1">
        <f>Surrend_Jr!AC8</f>
        <v>0</v>
      </c>
      <c r="AD50" s="1">
        <f>Surrend_Jr!AD8</f>
        <v>0</v>
      </c>
      <c r="AE50" s="1">
        <f>Surrend_Jr!AE8</f>
        <v>0</v>
      </c>
      <c r="AF50" s="1">
        <f>Surrend_Jr!AF8</f>
        <v>0</v>
      </c>
      <c r="AG50" s="1">
        <f>Surrend_Jr!AG8</f>
        <v>0</v>
      </c>
      <c r="AH50" s="1">
        <f>Surrend_Jr!AH8</f>
        <v>0</v>
      </c>
      <c r="AI50" s="1">
        <f>Surrend_Jr!AI8</f>
        <v>0</v>
      </c>
      <c r="AJ50" s="1">
        <f>Surrend_Jr!AJ8</f>
        <v>0</v>
      </c>
      <c r="AK50" s="1">
        <f>Surrend_Jr!AK8</f>
        <v>0</v>
      </c>
      <c r="AL50" s="1">
        <f>Surrend_Jr!AL8</f>
        <v>0</v>
      </c>
      <c r="AM50" s="1">
        <f>Surrend_Jr!AM8</f>
        <v>0</v>
      </c>
      <c r="AN50" s="1">
        <f>Surrend_Jr!AN8</f>
        <v>0</v>
      </c>
      <c r="AO50" s="1">
        <f>Surrend_Jr!AO8</f>
        <v>0</v>
      </c>
      <c r="AP50" s="1">
        <f>Surrend_Jr!AP8</f>
        <v>0</v>
      </c>
      <c r="AQ50" s="1">
        <f>Surrend_Jr!AQ8</f>
        <v>0</v>
      </c>
      <c r="AR50" s="1">
        <f>Surrend_Jr!AR8</f>
        <v>0</v>
      </c>
      <c r="AS50" s="1">
        <f>Surrend_Jr!AS8</f>
        <v>0</v>
      </c>
      <c r="AT50" s="1">
        <f>Surrend_Jr!AT8</f>
        <v>0</v>
      </c>
      <c r="AU50" s="1">
        <f>Surrend_Jr!AU8</f>
        <v>0</v>
      </c>
      <c r="AV50" s="1">
        <f>Surrend_Jr!AV8</f>
        <v>0</v>
      </c>
      <c r="AW50" s="1">
        <f>Surrend_Jr!AW8</f>
        <v>0</v>
      </c>
      <c r="AX50" s="1">
        <f>Surrend_Jr!AX8</f>
        <v>0</v>
      </c>
      <c r="AY50" s="1">
        <f>Surrend_Jr!AY8</f>
        <v>0</v>
      </c>
      <c r="AZ50" s="2">
        <f t="shared" si="70"/>
        <v>0</v>
      </c>
      <c r="BA50" s="2">
        <f t="shared" si="71"/>
        <v>0</v>
      </c>
      <c r="BB50" s="2">
        <f t="shared" si="72"/>
        <v>0</v>
      </c>
    </row>
    <row r="51" spans="1:54" x14ac:dyDescent="0.25">
      <c r="A51" s="5" t="s">
        <v>24</v>
      </c>
      <c r="C51" s="1">
        <f>Surrend_Jr!C9</f>
        <v>0</v>
      </c>
      <c r="D51" s="1">
        <f>Surrend_Jr!D9</f>
        <v>0</v>
      </c>
      <c r="E51" s="1">
        <f>Surrend_Jr!E9</f>
        <v>0</v>
      </c>
      <c r="F51" s="1">
        <f>Surrend_Jr!F9</f>
        <v>0</v>
      </c>
      <c r="G51" s="1">
        <f>Surrend_Jr!G9</f>
        <v>0</v>
      </c>
      <c r="H51" s="1">
        <f>Surrend_Jr!H9</f>
        <v>0</v>
      </c>
      <c r="I51" s="1">
        <f>Surrend_Jr!I9</f>
        <v>0</v>
      </c>
      <c r="J51" s="1">
        <f>Surrend_Jr!J9</f>
        <v>0</v>
      </c>
      <c r="K51" s="1">
        <f>Surrend_Jr!K9</f>
        <v>0</v>
      </c>
      <c r="L51" s="1">
        <f>Surrend_Jr!L9</f>
        <v>0</v>
      </c>
      <c r="M51" s="1">
        <f>Surrend_Jr!M9</f>
        <v>0</v>
      </c>
      <c r="N51" s="1">
        <f>Surrend_Jr!N9</f>
        <v>0</v>
      </c>
      <c r="O51" s="1">
        <f t="shared" si="69"/>
        <v>0</v>
      </c>
      <c r="P51" s="1">
        <f>Surrend_Jr!P9</f>
        <v>0</v>
      </c>
      <c r="Q51" s="1">
        <f>Surrend_Jr!Q9</f>
        <v>0</v>
      </c>
      <c r="R51" s="1">
        <f>Surrend_Jr!R9</f>
        <v>0</v>
      </c>
      <c r="S51" s="1">
        <f>Surrend_Jr!S9</f>
        <v>0</v>
      </c>
      <c r="T51" s="1">
        <f>Surrend_Jr!T9</f>
        <v>0</v>
      </c>
      <c r="U51" s="1">
        <f>Surrend_Jr!U9</f>
        <v>0</v>
      </c>
      <c r="V51" s="1">
        <f>Surrend_Jr!V9</f>
        <v>0</v>
      </c>
      <c r="W51" s="1">
        <f>Surrend_Jr!W9</f>
        <v>0</v>
      </c>
      <c r="X51" s="1">
        <f>Surrend_Jr!X9</f>
        <v>0</v>
      </c>
      <c r="Y51" s="1">
        <f>Surrend_Jr!Y9</f>
        <v>0</v>
      </c>
      <c r="Z51" s="1">
        <f>Surrend_Jr!Z9</f>
        <v>0</v>
      </c>
      <c r="AA51" s="1">
        <f>Surrend_Jr!AA9</f>
        <v>0</v>
      </c>
      <c r="AB51" s="1">
        <f>Surrend_Jr!AB9</f>
        <v>0</v>
      </c>
      <c r="AC51" s="1">
        <f>Surrend_Jr!AC9</f>
        <v>0</v>
      </c>
      <c r="AD51" s="1">
        <f>Surrend_Jr!AD9</f>
        <v>0</v>
      </c>
      <c r="AE51" s="1">
        <f>Surrend_Jr!AE9</f>
        <v>0</v>
      </c>
      <c r="AF51" s="1">
        <f>Surrend_Jr!AF9</f>
        <v>0</v>
      </c>
      <c r="AG51" s="1">
        <f>Surrend_Jr!AG9</f>
        <v>0</v>
      </c>
      <c r="AH51" s="1">
        <f>Surrend_Jr!AH9</f>
        <v>0</v>
      </c>
      <c r="AI51" s="1">
        <f>Surrend_Jr!AI9</f>
        <v>0</v>
      </c>
      <c r="AJ51" s="1">
        <f>Surrend_Jr!AJ9</f>
        <v>0</v>
      </c>
      <c r="AK51" s="1">
        <f>Surrend_Jr!AK9</f>
        <v>0</v>
      </c>
      <c r="AL51" s="1">
        <f>Surrend_Jr!AL9</f>
        <v>0</v>
      </c>
      <c r="AM51" s="1">
        <f>Surrend_Jr!AM9</f>
        <v>0</v>
      </c>
      <c r="AN51" s="1">
        <f>Surrend_Jr!AN9</f>
        <v>0</v>
      </c>
      <c r="AO51" s="1">
        <f>Surrend_Jr!AO9</f>
        <v>0</v>
      </c>
      <c r="AP51" s="1">
        <f>Surrend_Jr!AP9</f>
        <v>0</v>
      </c>
      <c r="AQ51" s="1">
        <f>Surrend_Jr!AQ9</f>
        <v>0</v>
      </c>
      <c r="AR51" s="1">
        <f>Surrend_Jr!AR9</f>
        <v>0</v>
      </c>
      <c r="AS51" s="1">
        <f>Surrend_Jr!AS9</f>
        <v>0</v>
      </c>
      <c r="AT51" s="1">
        <f>Surrend_Jr!AT9</f>
        <v>0</v>
      </c>
      <c r="AU51" s="1">
        <f>Surrend_Jr!AU9</f>
        <v>0</v>
      </c>
      <c r="AV51" s="1">
        <f>Surrend_Jr!AV9</f>
        <v>0</v>
      </c>
      <c r="AW51" s="1">
        <f>Surrend_Jr!AW9</f>
        <v>0</v>
      </c>
      <c r="AX51" s="1">
        <f>Surrend_Jr!AX9</f>
        <v>0</v>
      </c>
      <c r="AY51" s="1">
        <f>Surrend_Jr!AY9</f>
        <v>0</v>
      </c>
      <c r="AZ51" s="2">
        <f t="shared" si="70"/>
        <v>0</v>
      </c>
      <c r="BA51" s="2">
        <f t="shared" si="71"/>
        <v>0</v>
      </c>
      <c r="BB51" s="2">
        <f t="shared" si="72"/>
        <v>0</v>
      </c>
    </row>
    <row r="52" spans="1:54" x14ac:dyDescent="0.25">
      <c r="A52" s="5" t="s">
        <v>25</v>
      </c>
      <c r="C52" s="1">
        <f>Surrend_Jr!C10</f>
        <v>0</v>
      </c>
      <c r="D52" s="1">
        <f>Surrend_Jr!D10</f>
        <v>0</v>
      </c>
      <c r="E52" s="1">
        <f>Surrend_Jr!E10</f>
        <v>0</v>
      </c>
      <c r="F52" s="1">
        <f>Surrend_Jr!F10</f>
        <v>0</v>
      </c>
      <c r="G52" s="1">
        <f>Surrend_Jr!G10</f>
        <v>0</v>
      </c>
      <c r="H52" s="1">
        <f>Surrend_Jr!H10</f>
        <v>0</v>
      </c>
      <c r="I52" s="1">
        <f>Surrend_Jr!I10</f>
        <v>0</v>
      </c>
      <c r="J52" s="1">
        <f>Surrend_Jr!J10</f>
        <v>0</v>
      </c>
      <c r="K52" s="1">
        <f>Surrend_Jr!K10</f>
        <v>0</v>
      </c>
      <c r="L52" s="1">
        <f>Surrend_Jr!L10</f>
        <v>0</v>
      </c>
      <c r="M52" s="1">
        <f>Surrend_Jr!M10</f>
        <v>0</v>
      </c>
      <c r="N52" s="1">
        <f>Surrend_Jr!N10</f>
        <v>0</v>
      </c>
      <c r="O52" s="1">
        <f t="shared" si="69"/>
        <v>0</v>
      </c>
      <c r="P52" s="1">
        <f>Surrend_Jr!P10</f>
        <v>0</v>
      </c>
      <c r="Q52" s="1">
        <f>Surrend_Jr!Q10</f>
        <v>0</v>
      </c>
      <c r="R52" s="1">
        <f>Surrend_Jr!R10</f>
        <v>0</v>
      </c>
      <c r="S52" s="1">
        <f>Surrend_Jr!S10</f>
        <v>0</v>
      </c>
      <c r="T52" s="1">
        <f>Surrend_Jr!T10</f>
        <v>0</v>
      </c>
      <c r="U52" s="1">
        <f>Surrend_Jr!U10</f>
        <v>0</v>
      </c>
      <c r="V52" s="1">
        <f>Surrend_Jr!V10</f>
        <v>0</v>
      </c>
      <c r="W52" s="1">
        <f>Surrend_Jr!W10</f>
        <v>0</v>
      </c>
      <c r="X52" s="1">
        <f>Surrend_Jr!X10</f>
        <v>0</v>
      </c>
      <c r="Y52" s="1">
        <f>Surrend_Jr!Y10</f>
        <v>0</v>
      </c>
      <c r="Z52" s="1">
        <f>Surrend_Jr!Z10</f>
        <v>0</v>
      </c>
      <c r="AA52" s="1">
        <f>Surrend_Jr!AA10</f>
        <v>0</v>
      </c>
      <c r="AB52" s="1">
        <f>Surrend_Jr!AB10</f>
        <v>0</v>
      </c>
      <c r="AC52" s="1">
        <f>Surrend_Jr!AC10</f>
        <v>0</v>
      </c>
      <c r="AD52" s="1">
        <f>Surrend_Jr!AD10</f>
        <v>0</v>
      </c>
      <c r="AE52" s="1">
        <f>Surrend_Jr!AE10</f>
        <v>0</v>
      </c>
      <c r="AF52" s="1">
        <f>Surrend_Jr!AF10</f>
        <v>0</v>
      </c>
      <c r="AG52" s="1">
        <f>Surrend_Jr!AG10</f>
        <v>0</v>
      </c>
      <c r="AH52" s="1">
        <f>Surrend_Jr!AH10</f>
        <v>0</v>
      </c>
      <c r="AI52" s="1">
        <f>Surrend_Jr!AI10</f>
        <v>0</v>
      </c>
      <c r="AJ52" s="1">
        <f>Surrend_Jr!AJ10</f>
        <v>0</v>
      </c>
      <c r="AK52" s="1">
        <f>Surrend_Jr!AK10</f>
        <v>0</v>
      </c>
      <c r="AL52" s="1">
        <f>Surrend_Jr!AL10</f>
        <v>0</v>
      </c>
      <c r="AM52" s="1">
        <f>Surrend_Jr!AM10</f>
        <v>0</v>
      </c>
      <c r="AN52" s="1">
        <f>Surrend_Jr!AN10</f>
        <v>0</v>
      </c>
      <c r="AO52" s="1">
        <f>Surrend_Jr!AO10</f>
        <v>0</v>
      </c>
      <c r="AP52" s="1">
        <f>Surrend_Jr!AP10</f>
        <v>0</v>
      </c>
      <c r="AQ52" s="1">
        <f>Surrend_Jr!AQ10</f>
        <v>0</v>
      </c>
      <c r="AR52" s="1">
        <f>Surrend_Jr!AR10</f>
        <v>0</v>
      </c>
      <c r="AS52" s="1">
        <f>Surrend_Jr!AS10</f>
        <v>0</v>
      </c>
      <c r="AT52" s="1">
        <f>Surrend_Jr!AT10</f>
        <v>0</v>
      </c>
      <c r="AU52" s="1">
        <f>Surrend_Jr!AU10</f>
        <v>0</v>
      </c>
      <c r="AV52" s="1">
        <f>Surrend_Jr!AV10</f>
        <v>0</v>
      </c>
      <c r="AW52" s="1">
        <f>Surrend_Jr!AW10</f>
        <v>0</v>
      </c>
      <c r="AX52" s="1">
        <f>Surrend_Jr!AX10</f>
        <v>0</v>
      </c>
      <c r="AY52" s="1">
        <f>Surrend_Jr!AY10</f>
        <v>0</v>
      </c>
      <c r="AZ52" s="2">
        <f t="shared" si="70"/>
        <v>0</v>
      </c>
      <c r="BA52" s="2">
        <f t="shared" si="71"/>
        <v>0</v>
      </c>
      <c r="BB52" s="2">
        <f t="shared" si="72"/>
        <v>0</v>
      </c>
    </row>
    <row r="54" spans="1:54" x14ac:dyDescent="0.25">
      <c r="A54" s="19" t="s">
        <v>45</v>
      </c>
      <c r="C54" s="3">
        <f>C24-C44</f>
        <v>0</v>
      </c>
      <c r="D54" s="3">
        <f t="shared" ref="D54:O54" si="73">D24-D44</f>
        <v>0</v>
      </c>
      <c r="E54" s="3">
        <f t="shared" si="73"/>
        <v>0</v>
      </c>
      <c r="F54" s="3">
        <f t="shared" si="73"/>
        <v>8426.5</v>
      </c>
      <c r="G54" s="3">
        <f t="shared" si="73"/>
        <v>890353.77850000001</v>
      </c>
      <c r="H54" s="3">
        <f t="shared" si="73"/>
        <v>235641.8257665</v>
      </c>
      <c r="I54" s="3">
        <f t="shared" si="73"/>
        <v>35123.432200338502</v>
      </c>
      <c r="J54" s="3">
        <f t="shared" si="73"/>
        <v>867512.9323347474</v>
      </c>
      <c r="K54" s="3">
        <f t="shared" si="73"/>
        <v>213254.00635343569</v>
      </c>
      <c r="L54" s="3">
        <f t="shared" si="73"/>
        <v>13179.627795101405</v>
      </c>
      <c r="M54" s="3">
        <f t="shared" si="73"/>
        <v>846004.31068074109</v>
      </c>
      <c r="N54" s="3">
        <f t="shared" si="73"/>
        <v>192171.91110451703</v>
      </c>
      <c r="O54" s="3">
        <f t="shared" si="73"/>
        <v>3301668.3247353812</v>
      </c>
      <c r="P54" s="3">
        <f>P24-P44</f>
        <v>-7484.424990399566</v>
      </c>
      <c r="Q54" s="3">
        <f t="shared" ref="Q54:AF62" si="74">Q24-Q44</f>
        <v>1276.4853853899112</v>
      </c>
      <c r="R54" s="3">
        <f t="shared" si="74"/>
        <v>883529.14242689253</v>
      </c>
      <c r="S54" s="3">
        <f t="shared" si="74"/>
        <v>229133.75304421491</v>
      </c>
      <c r="T54" s="3">
        <f t="shared" si="74"/>
        <v>861823.319342228</v>
      </c>
      <c r="U54" s="3">
        <f t="shared" si="74"/>
        <v>844856.18272802024</v>
      </c>
      <c r="V54" s="3">
        <f t="shared" si="74"/>
        <v>191225.51713600379</v>
      </c>
      <c r="W54" s="3">
        <f t="shared" si="74"/>
        <v>824664.63238832308</v>
      </c>
      <c r="X54" s="3">
        <f t="shared" si="74"/>
        <v>808432.17148786492</v>
      </c>
      <c r="Y54" s="3">
        <f t="shared" si="74"/>
        <v>155521.60396522013</v>
      </c>
      <c r="Z54" s="3">
        <f t="shared" si="74"/>
        <v>789666.52935852087</v>
      </c>
      <c r="AA54" s="3">
        <f t="shared" si="74"/>
        <v>774125.87462350063</v>
      </c>
      <c r="AB54" s="3">
        <f>AB24-AB44</f>
        <v>121893.3875951746</v>
      </c>
      <c r="AC54" s="3">
        <f t="shared" ref="AC54:AR62" si="75">AC24-AC44</f>
        <v>756702.94058011158</v>
      </c>
      <c r="AD54" s="3">
        <f t="shared" si="75"/>
        <v>741813.727876688</v>
      </c>
      <c r="AE54" s="3">
        <f t="shared" si="75"/>
        <v>90219.759344769001</v>
      </c>
      <c r="AF54" s="3">
        <f t="shared" si="75"/>
        <v>725655.16410382907</v>
      </c>
      <c r="AG54" s="3">
        <f t="shared" si="75"/>
        <v>711379.38815694815</v>
      </c>
      <c r="AH54" s="3">
        <f t="shared" si="75"/>
        <v>60386.688062166621</v>
      </c>
      <c r="AI54" s="3">
        <f t="shared" si="75"/>
        <v>696411.43473025726</v>
      </c>
      <c r="AJ54" s="3">
        <f t="shared" si="75"/>
        <v>682713.31114638632</v>
      </c>
      <c r="AK54" s="3">
        <f t="shared" si="75"/>
        <v>32286.8061371902</v>
      </c>
      <c r="AL54" s="3">
        <f t="shared" si="75"/>
        <v>668866.51826236106</v>
      </c>
      <c r="AM54" s="3">
        <f t="shared" si="75"/>
        <v>655712.35362825426</v>
      </c>
      <c r="AN54" s="3">
        <f>AN24-AN44</f>
        <v>5819.0197450805572</v>
      </c>
      <c r="AO54" s="3">
        <f t="shared" ref="AO54:BB62" si="76">AO24-AO44</f>
        <v>642921.32950681192</v>
      </c>
      <c r="AP54" s="3">
        <f t="shared" si="76"/>
        <v>630279.39909135154</v>
      </c>
      <c r="AQ54" s="3">
        <f t="shared" si="76"/>
        <v>-19111.858097437129</v>
      </c>
      <c r="AR54" s="3">
        <f t="shared" si="76"/>
        <v>618482.57263332559</v>
      </c>
      <c r="AS54" s="3">
        <f t="shared" si="76"/>
        <v>606323.00524719735</v>
      </c>
      <c r="AT54" s="3">
        <f t="shared" si="76"/>
        <v>-42595.452999686473</v>
      </c>
      <c r="AU54" s="3">
        <f t="shared" si="76"/>
        <v>595462.40258272225</v>
      </c>
      <c r="AV54" s="3">
        <f t="shared" si="76"/>
        <v>583757.07217676775</v>
      </c>
      <c r="AW54" s="3">
        <f t="shared" si="76"/>
        <v>-64716.154445817228</v>
      </c>
      <c r="AX54" s="3">
        <f t="shared" si="76"/>
        <v>573778.10629112017</v>
      </c>
      <c r="AY54" s="3">
        <f t="shared" si="76"/>
        <v>562500.52989876375</v>
      </c>
      <c r="AZ54" s="3">
        <f t="shared" si="76"/>
        <v>6356770.7868957799</v>
      </c>
      <c r="BA54" s="3">
        <f t="shared" si="76"/>
        <v>5944041.4796241364</v>
      </c>
      <c r="BB54" s="3">
        <f t="shared" si="76"/>
        <v>4692899.9716301998</v>
      </c>
    </row>
    <row r="55" spans="1:54" x14ac:dyDescent="0.25">
      <c r="A55" s="5" t="s">
        <v>18</v>
      </c>
      <c r="C55" s="1">
        <f t="shared" ref="C55:R62" si="77">C25-C45</f>
        <v>0</v>
      </c>
      <c r="D55" s="1">
        <f t="shared" si="77"/>
        <v>0</v>
      </c>
      <c r="E55" s="1">
        <f t="shared" si="77"/>
        <v>0</v>
      </c>
      <c r="F55" s="1">
        <f t="shared" si="77"/>
        <v>5964</v>
      </c>
      <c r="G55" s="1">
        <f t="shared" si="77"/>
        <v>5928.2160000000003</v>
      </c>
      <c r="H55" s="1">
        <f t="shared" si="77"/>
        <v>5892.6467039999998</v>
      </c>
      <c r="I55" s="1">
        <f t="shared" si="77"/>
        <v>5857.2908237760003</v>
      </c>
      <c r="J55" s="1">
        <f t="shared" si="77"/>
        <v>5822.1470788333436</v>
      </c>
      <c r="K55" s="1">
        <f t="shared" si="77"/>
        <v>5787.2141963603444</v>
      </c>
      <c r="L55" s="1">
        <f t="shared" si="77"/>
        <v>5752.4909111821817</v>
      </c>
      <c r="M55" s="1">
        <f t="shared" si="77"/>
        <v>5717.9759657150889</v>
      </c>
      <c r="N55" s="1">
        <f t="shared" si="77"/>
        <v>5683.6681099207981</v>
      </c>
      <c r="O55" s="1">
        <f t="shared" si="77"/>
        <v>52405.649789787756</v>
      </c>
      <c r="P55" s="1">
        <f t="shared" si="77"/>
        <v>5649.5661012612736</v>
      </c>
      <c r="Q55" s="1">
        <f t="shared" si="77"/>
        <v>11579.668704653706</v>
      </c>
      <c r="R55" s="1">
        <f t="shared" si="77"/>
        <v>11510.190692425784</v>
      </c>
      <c r="S55" s="1">
        <f t="shared" si="74"/>
        <v>11441.129548271228</v>
      </c>
      <c r="T55" s="1">
        <f t="shared" si="74"/>
        <v>11372.482770981602</v>
      </c>
      <c r="U55" s="1">
        <f t="shared" si="74"/>
        <v>11304.247874355711</v>
      </c>
      <c r="V55" s="1">
        <f t="shared" si="74"/>
        <v>11236.422387109578</v>
      </c>
      <c r="W55" s="1">
        <f t="shared" si="74"/>
        <v>11169.00385278692</v>
      </c>
      <c r="X55" s="1">
        <f t="shared" si="74"/>
        <v>11101.989829670199</v>
      </c>
      <c r="Y55" s="1">
        <f t="shared" si="74"/>
        <v>11035.377890692178</v>
      </c>
      <c r="Z55" s="1">
        <f t="shared" si="74"/>
        <v>10969.165623348024</v>
      </c>
      <c r="AA55" s="1">
        <f t="shared" si="74"/>
        <v>10903.350629607936</v>
      </c>
      <c r="AB55" s="1">
        <f t="shared" si="74"/>
        <v>10837.930525830288</v>
      </c>
      <c r="AC55" s="1">
        <f t="shared" si="74"/>
        <v>10772.902942675308</v>
      </c>
      <c r="AD55" s="1">
        <f t="shared" si="74"/>
        <v>10708.265525019255</v>
      </c>
      <c r="AE55" s="1">
        <f t="shared" si="74"/>
        <v>10644.01593186914</v>
      </c>
      <c r="AF55" s="1">
        <f t="shared" si="74"/>
        <v>10580.151836277924</v>
      </c>
      <c r="AG55" s="1">
        <f t="shared" si="75"/>
        <v>10516.670925260258</v>
      </c>
      <c r="AH55" s="1">
        <f t="shared" si="75"/>
        <v>10453.570899708695</v>
      </c>
      <c r="AI55" s="1">
        <f t="shared" si="75"/>
        <v>10390.849474310444</v>
      </c>
      <c r="AJ55" s="1">
        <f t="shared" si="75"/>
        <v>10328.50437746458</v>
      </c>
      <c r="AK55" s="1">
        <f t="shared" si="75"/>
        <v>10266.533351199792</v>
      </c>
      <c r="AL55" s="1">
        <f t="shared" si="75"/>
        <v>10204.934151092593</v>
      </c>
      <c r="AM55" s="1">
        <f t="shared" si="75"/>
        <v>10143.704546186038</v>
      </c>
      <c r="AN55" s="1">
        <f t="shared" si="75"/>
        <v>10082.842318908923</v>
      </c>
      <c r="AO55" s="1">
        <f t="shared" si="75"/>
        <v>10022.345264995469</v>
      </c>
      <c r="AP55" s="1">
        <f t="shared" si="75"/>
        <v>9962.2111934054956</v>
      </c>
      <c r="AQ55" s="1">
        <f t="shared" si="75"/>
        <v>9902.4379262450639</v>
      </c>
      <c r="AR55" s="1">
        <f t="shared" si="75"/>
        <v>9843.0232986875926</v>
      </c>
      <c r="AS55" s="1">
        <f t="shared" si="76"/>
        <v>9783.9651588954675</v>
      </c>
      <c r="AT55" s="1">
        <f t="shared" si="76"/>
        <v>9725.2613679420938</v>
      </c>
      <c r="AU55" s="1">
        <f t="shared" si="76"/>
        <v>9666.9097997344415</v>
      </c>
      <c r="AV55" s="1">
        <f t="shared" si="76"/>
        <v>9608.9083409360355</v>
      </c>
      <c r="AW55" s="1">
        <f t="shared" si="76"/>
        <v>9551.2548908904191</v>
      </c>
      <c r="AX55" s="1">
        <f t="shared" si="76"/>
        <v>9493.947361545077</v>
      </c>
      <c r="AY55" s="1">
        <f t="shared" si="76"/>
        <v>9436.983677375807</v>
      </c>
      <c r="AZ55" s="1">
        <f t="shared" si="76"/>
        <v>129272.59590516414</v>
      </c>
      <c r="BA55" s="1">
        <f t="shared" si="76"/>
        <v>125848.03448689432</v>
      </c>
      <c r="BB55" s="1">
        <f t="shared" si="76"/>
        <v>117080.09059956188</v>
      </c>
    </row>
    <row r="56" spans="1:54" x14ac:dyDescent="0.25">
      <c r="A56" s="5" t="s">
        <v>19</v>
      </c>
      <c r="C56" s="1">
        <f t="shared" si="77"/>
        <v>0</v>
      </c>
      <c r="D56" s="1">
        <f t="shared" si="77"/>
        <v>0</v>
      </c>
      <c r="E56" s="1">
        <f t="shared" si="77"/>
        <v>0</v>
      </c>
      <c r="F56" s="1">
        <f t="shared" si="77"/>
        <v>2462.5</v>
      </c>
      <c r="G56" s="1">
        <f t="shared" si="77"/>
        <v>2425.5625</v>
      </c>
      <c r="H56" s="1">
        <f t="shared" si="77"/>
        <v>2389.1790624999999</v>
      </c>
      <c r="I56" s="1">
        <f t="shared" si="77"/>
        <v>2353.3413765625</v>
      </c>
      <c r="J56" s="1">
        <f t="shared" si="77"/>
        <v>2318.0412559140627</v>
      </c>
      <c r="K56" s="1">
        <f t="shared" si="77"/>
        <v>2283.2706370753517</v>
      </c>
      <c r="L56" s="1">
        <f t="shared" si="77"/>
        <v>2249.0215775192214</v>
      </c>
      <c r="M56" s="1">
        <f t="shared" si="77"/>
        <v>2215.2862538564332</v>
      </c>
      <c r="N56" s="1">
        <f t="shared" si="77"/>
        <v>2182.0569600485865</v>
      </c>
      <c r="O56" s="1">
        <f t="shared" si="77"/>
        <v>20878.259623476155</v>
      </c>
      <c r="P56" s="1">
        <f t="shared" si="77"/>
        <v>2149.3261056478577</v>
      </c>
      <c r="Q56" s="1">
        <f t="shared" si="77"/>
        <v>4579.5862140631398</v>
      </c>
      <c r="R56" s="1">
        <f t="shared" si="77"/>
        <v>4510.892420852193</v>
      </c>
      <c r="S56" s="1">
        <f t="shared" si="74"/>
        <v>4443.2290345394094</v>
      </c>
      <c r="T56" s="1">
        <f t="shared" si="74"/>
        <v>4376.5805990213184</v>
      </c>
      <c r="U56" s="1">
        <f t="shared" si="74"/>
        <v>4310.9318900359985</v>
      </c>
      <c r="V56" s="1">
        <f t="shared" si="74"/>
        <v>4246.2679116854588</v>
      </c>
      <c r="W56" s="1">
        <f t="shared" si="74"/>
        <v>4182.573893010177</v>
      </c>
      <c r="X56" s="1">
        <f t="shared" si="74"/>
        <v>4119.8352846150246</v>
      </c>
      <c r="Y56" s="1">
        <f t="shared" si="74"/>
        <v>4058.0377553457993</v>
      </c>
      <c r="Z56" s="1">
        <f t="shared" si="74"/>
        <v>3997.1671890156122</v>
      </c>
      <c r="AA56" s="1">
        <f t="shared" si="74"/>
        <v>3937.2096811803776</v>
      </c>
      <c r="AB56" s="1">
        <f t="shared" si="74"/>
        <v>3878.1515359626719</v>
      </c>
      <c r="AC56" s="1">
        <f t="shared" si="74"/>
        <v>3819.979262923232</v>
      </c>
      <c r="AD56" s="1">
        <f t="shared" si="74"/>
        <v>3762.6795739793833</v>
      </c>
      <c r="AE56" s="1">
        <f t="shared" si="74"/>
        <v>3706.2393803696928</v>
      </c>
      <c r="AF56" s="1">
        <f t="shared" si="74"/>
        <v>3650.6457896641477</v>
      </c>
      <c r="AG56" s="1">
        <f t="shared" si="75"/>
        <v>3595.886102819185</v>
      </c>
      <c r="AH56" s="1">
        <f t="shared" si="75"/>
        <v>3541.9478112768975</v>
      </c>
      <c r="AI56" s="1">
        <f t="shared" si="75"/>
        <v>3488.8185941077436</v>
      </c>
      <c r="AJ56" s="1">
        <f t="shared" si="75"/>
        <v>3436.4863151961281</v>
      </c>
      <c r="AK56" s="1">
        <f t="shared" si="75"/>
        <v>3384.9390204681858</v>
      </c>
      <c r="AL56" s="1">
        <f t="shared" si="75"/>
        <v>3334.1649351611632</v>
      </c>
      <c r="AM56" s="1">
        <f t="shared" si="75"/>
        <v>3284.1524611337454</v>
      </c>
      <c r="AN56" s="1">
        <f t="shared" si="75"/>
        <v>3234.8901742167395</v>
      </c>
      <c r="AO56" s="1">
        <f t="shared" si="75"/>
        <v>3186.3668216034885</v>
      </c>
      <c r="AP56" s="1">
        <f t="shared" si="75"/>
        <v>3138.5713192794365</v>
      </c>
      <c r="AQ56" s="1">
        <f t="shared" si="75"/>
        <v>3091.4927494902449</v>
      </c>
      <c r="AR56" s="1">
        <f t="shared" si="75"/>
        <v>3045.1203582478911</v>
      </c>
      <c r="AS56" s="1">
        <f t="shared" si="76"/>
        <v>2999.4435528741724</v>
      </c>
      <c r="AT56" s="1">
        <f t="shared" si="76"/>
        <v>2954.4518995810595</v>
      </c>
      <c r="AU56" s="1">
        <f t="shared" si="76"/>
        <v>2910.1351210873436</v>
      </c>
      <c r="AV56" s="1">
        <f t="shared" si="76"/>
        <v>2866.4830942710337</v>
      </c>
      <c r="AW56" s="1">
        <f t="shared" si="76"/>
        <v>2823.4858478569681</v>
      </c>
      <c r="AX56" s="1">
        <f t="shared" si="76"/>
        <v>2781.1335601391133</v>
      </c>
      <c r="AY56" s="1">
        <f t="shared" si="76"/>
        <v>2739.4165567370269</v>
      </c>
      <c r="AZ56" s="1">
        <f t="shared" si="76"/>
        <v>48911.637979012368</v>
      </c>
      <c r="BA56" s="1">
        <f t="shared" si="76"/>
        <v>42884.090783062173</v>
      </c>
      <c r="BB56" s="1">
        <f t="shared" si="76"/>
        <v>35770.991055384518</v>
      </c>
    </row>
    <row r="57" spans="1:54" x14ac:dyDescent="0.25">
      <c r="A57" s="5" t="s">
        <v>20</v>
      </c>
      <c r="C57" s="1">
        <f t="shared" si="77"/>
        <v>0</v>
      </c>
      <c r="D57" s="1">
        <f t="shared" si="77"/>
        <v>0</v>
      </c>
      <c r="E57" s="1">
        <f t="shared" si="77"/>
        <v>0</v>
      </c>
      <c r="F57" s="1">
        <f t="shared" si="77"/>
        <v>0</v>
      </c>
      <c r="G57" s="1">
        <f t="shared" si="77"/>
        <v>0</v>
      </c>
      <c r="H57" s="1">
        <f t="shared" si="77"/>
        <v>0</v>
      </c>
      <c r="I57" s="1">
        <f t="shared" si="77"/>
        <v>49100</v>
      </c>
      <c r="J57" s="1">
        <f t="shared" si="77"/>
        <v>-883.8</v>
      </c>
      <c r="K57" s="1">
        <f t="shared" si="77"/>
        <v>-867.89159999999993</v>
      </c>
      <c r="L57" s="1">
        <f t="shared" si="77"/>
        <v>48247.730448800001</v>
      </c>
      <c r="M57" s="1">
        <f t="shared" si="77"/>
        <v>-1720.7286992783997</v>
      </c>
      <c r="N57" s="1">
        <f t="shared" si="77"/>
        <v>-1689.7555826913883</v>
      </c>
      <c r="O57" s="1">
        <f t="shared" si="77"/>
        <v>92185.554566830207</v>
      </c>
      <c r="P57" s="1">
        <f t="shared" si="77"/>
        <v>47440.660017797054</v>
      </c>
      <c r="Q57" s="1">
        <f t="shared" si="77"/>
        <v>46586.728137476712</v>
      </c>
      <c r="R57" s="1">
        <f t="shared" si="77"/>
        <v>45748.167031002129</v>
      </c>
      <c r="S57" s="1">
        <f t="shared" si="74"/>
        <v>44924.700024444093</v>
      </c>
      <c r="T57" s="1">
        <f t="shared" si="74"/>
        <v>44116.055424004095</v>
      </c>
      <c r="U57" s="1">
        <f t="shared" si="74"/>
        <v>43321.966426372026</v>
      </c>
      <c r="V57" s="1">
        <f t="shared" si="74"/>
        <v>42542.171030697325</v>
      </c>
      <c r="W57" s="1">
        <f t="shared" si="74"/>
        <v>41776.411952144772</v>
      </c>
      <c r="X57" s="1">
        <f t="shared" si="74"/>
        <v>41024.436537006171</v>
      </c>
      <c r="Y57" s="1">
        <f t="shared" si="74"/>
        <v>40285.99667934006</v>
      </c>
      <c r="Z57" s="1">
        <f t="shared" si="74"/>
        <v>39560.848739111942</v>
      </c>
      <c r="AA57" s="1">
        <f t="shared" si="74"/>
        <v>38848.753461807923</v>
      </c>
      <c r="AB57" s="1">
        <f t="shared" si="74"/>
        <v>38149.475899495381</v>
      </c>
      <c r="AC57" s="1">
        <f t="shared" si="74"/>
        <v>37462.785333304462</v>
      </c>
      <c r="AD57" s="1">
        <f t="shared" si="74"/>
        <v>36788.455197304982</v>
      </c>
      <c r="AE57" s="1">
        <f t="shared" si="74"/>
        <v>36126.263003753491</v>
      </c>
      <c r="AF57" s="1">
        <f t="shared" si="74"/>
        <v>35475.990269685928</v>
      </c>
      <c r="AG57" s="1">
        <f t="shared" si="75"/>
        <v>34837.42244483158</v>
      </c>
      <c r="AH57" s="1">
        <f t="shared" si="75"/>
        <v>34210.348840824612</v>
      </c>
      <c r="AI57" s="1">
        <f t="shared" si="75"/>
        <v>33594.562561689774</v>
      </c>
      <c r="AJ57" s="1">
        <f t="shared" si="75"/>
        <v>32989.860435579358</v>
      </c>
      <c r="AK57" s="1">
        <f t="shared" si="75"/>
        <v>32396.04294773893</v>
      </c>
      <c r="AL57" s="1">
        <f t="shared" si="75"/>
        <v>31812.91417467963</v>
      </c>
      <c r="AM57" s="1">
        <f t="shared" si="75"/>
        <v>31240.281719535396</v>
      </c>
      <c r="AN57" s="1">
        <f t="shared" si="75"/>
        <v>30677.95664858376</v>
      </c>
      <c r="AO57" s="1">
        <f t="shared" si="75"/>
        <v>30125.753428909251</v>
      </c>
      <c r="AP57" s="1">
        <f t="shared" si="75"/>
        <v>29583.489867188884</v>
      </c>
      <c r="AQ57" s="1">
        <f t="shared" si="75"/>
        <v>29050.987049579482</v>
      </c>
      <c r="AR57" s="1">
        <f t="shared" si="75"/>
        <v>28528.069282687055</v>
      </c>
      <c r="AS57" s="1">
        <f t="shared" si="76"/>
        <v>28014.564035598687</v>
      </c>
      <c r="AT57" s="1">
        <f t="shared" si="76"/>
        <v>27510.301882957912</v>
      </c>
      <c r="AU57" s="1">
        <f t="shared" si="76"/>
        <v>27015.116449064673</v>
      </c>
      <c r="AV57" s="1">
        <f t="shared" si="76"/>
        <v>26528.844352981509</v>
      </c>
      <c r="AW57" s="1">
        <f t="shared" si="76"/>
        <v>26051.325154627841</v>
      </c>
      <c r="AX57" s="1">
        <f t="shared" si="76"/>
        <v>25582.40130184454</v>
      </c>
      <c r="AY57" s="1">
        <f t="shared" si="76"/>
        <v>25121.918078411338</v>
      </c>
      <c r="AZ57" s="1">
        <f t="shared" si="76"/>
        <v>516176.89546120429</v>
      </c>
      <c r="BA57" s="1">
        <f t="shared" si="76"/>
        <v>415084.40282842354</v>
      </c>
      <c r="BB57" s="1">
        <f t="shared" si="76"/>
        <v>333790.72753243492</v>
      </c>
    </row>
    <row r="58" spans="1:54" x14ac:dyDescent="0.25">
      <c r="A58" s="5" t="s">
        <v>21</v>
      </c>
      <c r="C58" s="1">
        <f t="shared" si="77"/>
        <v>0</v>
      </c>
      <c r="D58" s="1">
        <f t="shared" si="77"/>
        <v>0</v>
      </c>
      <c r="E58" s="1">
        <f t="shared" si="77"/>
        <v>0</v>
      </c>
      <c r="F58" s="1">
        <f t="shared" si="77"/>
        <v>0</v>
      </c>
      <c r="G58" s="1">
        <f t="shared" si="77"/>
        <v>0</v>
      </c>
      <c r="H58" s="1">
        <f t="shared" si="77"/>
        <v>245000</v>
      </c>
      <c r="I58" s="1">
        <f t="shared" si="77"/>
        <v>-4900</v>
      </c>
      <c r="J58" s="1">
        <f t="shared" si="77"/>
        <v>-4802</v>
      </c>
      <c r="K58" s="1">
        <f t="shared" si="77"/>
        <v>240294.04</v>
      </c>
      <c r="L58" s="1">
        <f t="shared" si="77"/>
        <v>-9511.8407999999999</v>
      </c>
      <c r="M58" s="1">
        <f t="shared" si="77"/>
        <v>-9321.6039839999994</v>
      </c>
      <c r="N58" s="1">
        <f t="shared" si="77"/>
        <v>235864.82809567999</v>
      </c>
      <c r="O58" s="1">
        <f t="shared" si="77"/>
        <v>692623.42331167997</v>
      </c>
      <c r="P58" s="1">
        <f t="shared" si="77"/>
        <v>-13852.4684662336</v>
      </c>
      <c r="Q58" s="1">
        <f t="shared" si="77"/>
        <v>-13575.419096908929</v>
      </c>
      <c r="R58" s="1">
        <f t="shared" si="77"/>
        <v>-13303.910714970751</v>
      </c>
      <c r="S58" s="1">
        <f t="shared" si="74"/>
        <v>231962.16749932867</v>
      </c>
      <c r="T58" s="1">
        <f t="shared" si="74"/>
        <v>-17677.075850657908</v>
      </c>
      <c r="U58" s="1">
        <f t="shared" si="74"/>
        <v>-17323.534333644748</v>
      </c>
      <c r="V58" s="1">
        <f t="shared" si="74"/>
        <v>228022.93635302814</v>
      </c>
      <c r="W58" s="1">
        <f t="shared" si="74"/>
        <v>-21537.522374032415</v>
      </c>
      <c r="X58" s="1">
        <f t="shared" si="74"/>
        <v>-21106.77192655177</v>
      </c>
      <c r="Y58" s="1">
        <f t="shared" si="74"/>
        <v>224315.36351197926</v>
      </c>
      <c r="Z58" s="1">
        <f t="shared" si="74"/>
        <v>-25170.94375826032</v>
      </c>
      <c r="AA58" s="1">
        <f t="shared" si="74"/>
        <v>-24667.524883095117</v>
      </c>
      <c r="AB58" s="1">
        <f t="shared" si="74"/>
        <v>220825.8256145668</v>
      </c>
      <c r="AC58" s="1">
        <f t="shared" si="74"/>
        <v>-28590.690897724544</v>
      </c>
      <c r="AD58" s="1">
        <f t="shared" si="74"/>
        <v>-28018.877079770053</v>
      </c>
      <c r="AE58" s="1">
        <f t="shared" si="74"/>
        <v>217541.50046182534</v>
      </c>
      <c r="AF58" s="1">
        <f t="shared" si="74"/>
        <v>-31809.329547411162</v>
      </c>
      <c r="AG58" s="1">
        <f t="shared" si="75"/>
        <v>-31173.14295646294</v>
      </c>
      <c r="AH58" s="1">
        <f t="shared" si="75"/>
        <v>214450.31990266632</v>
      </c>
      <c r="AI58" s="1">
        <f t="shared" si="75"/>
        <v>-34838.68649538701</v>
      </c>
      <c r="AJ58" s="1">
        <f t="shared" si="75"/>
        <v>-34141.912765479268</v>
      </c>
      <c r="AK58" s="1">
        <f t="shared" si="75"/>
        <v>211540.92548983032</v>
      </c>
      <c r="AL58" s="1">
        <f t="shared" si="75"/>
        <v>-37689.893019966294</v>
      </c>
      <c r="AM58" s="1">
        <f t="shared" si="75"/>
        <v>-36936.095159566969</v>
      </c>
      <c r="AN58" s="1">
        <f t="shared" si="75"/>
        <v>208802.62674362437</v>
      </c>
      <c r="AO58" s="1">
        <f t="shared" si="75"/>
        <v>-40373.425791248119</v>
      </c>
      <c r="AP58" s="1">
        <f t="shared" si="75"/>
        <v>-39565.957275423156</v>
      </c>
      <c r="AQ58" s="1">
        <f t="shared" si="75"/>
        <v>206225.36187008533</v>
      </c>
      <c r="AR58" s="1">
        <f t="shared" si="75"/>
        <v>-42899.145367316392</v>
      </c>
      <c r="AS58" s="1">
        <f t="shared" si="76"/>
        <v>-42041.162459970059</v>
      </c>
      <c r="AT58" s="1">
        <f t="shared" si="76"/>
        <v>203799.66078922933</v>
      </c>
      <c r="AU58" s="1">
        <f t="shared" si="76"/>
        <v>-45276.332426555251</v>
      </c>
      <c r="AV58" s="1">
        <f t="shared" si="76"/>
        <v>-44370.805778024143</v>
      </c>
      <c r="AW58" s="1">
        <f t="shared" si="76"/>
        <v>201516.61033753635</v>
      </c>
      <c r="AX58" s="1">
        <f t="shared" si="76"/>
        <v>-47513.72186921438</v>
      </c>
      <c r="AY58" s="1">
        <f t="shared" si="76"/>
        <v>-46563.447431830093</v>
      </c>
      <c r="AZ58" s="1">
        <f t="shared" si="76"/>
        <v>516085.29595998052</v>
      </c>
      <c r="BA58" s="1">
        <f t="shared" si="76"/>
        <v>601159.94354712055</v>
      </c>
      <c r="BB58" s="1">
        <f t="shared" si="76"/>
        <v>471740.26134089381</v>
      </c>
    </row>
    <row r="59" spans="1:54" x14ac:dyDescent="0.25">
      <c r="A59" s="5" t="s">
        <v>22</v>
      </c>
      <c r="C59" s="1">
        <f t="shared" si="77"/>
        <v>0</v>
      </c>
      <c r="D59" s="1">
        <f t="shared" si="77"/>
        <v>0</v>
      </c>
      <c r="E59" s="1">
        <f t="shared" si="77"/>
        <v>0</v>
      </c>
      <c r="F59" s="1">
        <f t="shared" si="77"/>
        <v>0</v>
      </c>
      <c r="G59" s="1">
        <f t="shared" si="77"/>
        <v>882000</v>
      </c>
      <c r="H59" s="1">
        <f t="shared" si="77"/>
        <v>-17640</v>
      </c>
      <c r="I59" s="1">
        <f t="shared" si="77"/>
        <v>-17287.2</v>
      </c>
      <c r="J59" s="1">
        <f t="shared" si="77"/>
        <v>865058.54399999999</v>
      </c>
      <c r="K59" s="1">
        <f t="shared" si="77"/>
        <v>-34242.626880000003</v>
      </c>
      <c r="L59" s="1">
        <f t="shared" si="77"/>
        <v>-33557.7743424</v>
      </c>
      <c r="M59" s="1">
        <f t="shared" si="77"/>
        <v>849113.38114444795</v>
      </c>
      <c r="N59" s="1">
        <f t="shared" si="77"/>
        <v>-49868.886478440967</v>
      </c>
      <c r="O59" s="1">
        <f t="shared" si="77"/>
        <v>2443575.437443607</v>
      </c>
      <c r="P59" s="1">
        <f t="shared" si="77"/>
        <v>-48871.508748872147</v>
      </c>
      <c r="Q59" s="1">
        <f t="shared" si="77"/>
        <v>-47894.078573894709</v>
      </c>
      <c r="R59" s="1">
        <f t="shared" si="77"/>
        <v>835063.80299758317</v>
      </c>
      <c r="S59" s="1">
        <f t="shared" si="74"/>
        <v>-63637.473062368474</v>
      </c>
      <c r="T59" s="1">
        <f t="shared" si="74"/>
        <v>819635.27639887889</v>
      </c>
      <c r="U59" s="1">
        <f t="shared" si="74"/>
        <v>803242.57087090134</v>
      </c>
      <c r="V59" s="1">
        <f t="shared" si="74"/>
        <v>-94822.280546516718</v>
      </c>
      <c r="W59" s="1">
        <f t="shared" si="74"/>
        <v>789074.16506441357</v>
      </c>
      <c r="X59" s="1">
        <f t="shared" si="74"/>
        <v>773292.68176312535</v>
      </c>
      <c r="Y59" s="1">
        <f t="shared" si="74"/>
        <v>-124173.17187213717</v>
      </c>
      <c r="Z59" s="1">
        <f t="shared" si="74"/>
        <v>760310.29156530555</v>
      </c>
      <c r="AA59" s="1">
        <f t="shared" si="74"/>
        <v>745104.0857339995</v>
      </c>
      <c r="AB59" s="1">
        <f t="shared" si="74"/>
        <v>-151797.99598068054</v>
      </c>
      <c r="AC59" s="1">
        <f t="shared" si="74"/>
        <v>733237.9639389331</v>
      </c>
      <c r="AD59" s="1">
        <f t="shared" si="74"/>
        <v>718573.20466015441</v>
      </c>
      <c r="AE59" s="1">
        <f t="shared" si="74"/>
        <v>-177798.25943304866</v>
      </c>
      <c r="AF59" s="1">
        <f t="shared" si="74"/>
        <v>707757.70575561235</v>
      </c>
      <c r="AG59" s="1">
        <f t="shared" si="75"/>
        <v>693602.55164050008</v>
      </c>
      <c r="AH59" s="1">
        <f t="shared" si="75"/>
        <v>-202269.49939230992</v>
      </c>
      <c r="AI59" s="1">
        <f t="shared" si="75"/>
        <v>683775.89059553621</v>
      </c>
      <c r="AJ59" s="1">
        <f t="shared" si="75"/>
        <v>670100.3727836255</v>
      </c>
      <c r="AK59" s="1">
        <f t="shared" si="75"/>
        <v>-225301.63467204699</v>
      </c>
      <c r="AL59" s="1">
        <f t="shared" si="75"/>
        <v>661204.39802139392</v>
      </c>
      <c r="AM59" s="1">
        <f t="shared" si="75"/>
        <v>647980.31006096606</v>
      </c>
      <c r="AN59" s="1">
        <f t="shared" si="75"/>
        <v>-246979.29614025325</v>
      </c>
      <c r="AO59" s="1">
        <f t="shared" si="75"/>
        <v>639960.28978255182</v>
      </c>
      <c r="AP59" s="1">
        <f t="shared" si="75"/>
        <v>627161.08398690075</v>
      </c>
      <c r="AQ59" s="1">
        <f t="shared" si="75"/>
        <v>-267382.13769283722</v>
      </c>
      <c r="AR59" s="1">
        <f t="shared" si="75"/>
        <v>619965.50506101944</v>
      </c>
      <c r="AS59" s="1">
        <f t="shared" si="76"/>
        <v>607566.19495979906</v>
      </c>
      <c r="AT59" s="1">
        <f t="shared" si="76"/>
        <v>-286585.12893939688</v>
      </c>
      <c r="AU59" s="1">
        <f t="shared" si="76"/>
        <v>601146.57363939111</v>
      </c>
      <c r="AV59" s="1">
        <f t="shared" si="76"/>
        <v>589123.64216660336</v>
      </c>
      <c r="AW59" s="1">
        <f t="shared" si="76"/>
        <v>-304658.8306767288</v>
      </c>
      <c r="AX59" s="1">
        <f t="shared" si="76"/>
        <v>583434.34593680571</v>
      </c>
      <c r="AY59" s="1">
        <f t="shared" si="76"/>
        <v>571765.65901806974</v>
      </c>
      <c r="AZ59" s="1">
        <f t="shared" si="76"/>
        <v>5146324.361590418</v>
      </c>
      <c r="BA59" s="1">
        <f t="shared" si="76"/>
        <v>4759065.0079786358</v>
      </c>
      <c r="BB59" s="1">
        <f t="shared" si="76"/>
        <v>3734517.9011019249</v>
      </c>
    </row>
    <row r="60" spans="1:54" x14ac:dyDescent="0.25">
      <c r="A60" s="5" t="s">
        <v>23</v>
      </c>
      <c r="C60" s="1">
        <f t="shared" si="77"/>
        <v>0</v>
      </c>
      <c r="D60" s="1">
        <f t="shared" si="77"/>
        <v>0</v>
      </c>
      <c r="E60" s="1">
        <f t="shared" si="77"/>
        <v>0</v>
      </c>
      <c r="F60" s="1">
        <f t="shared" si="77"/>
        <v>0</v>
      </c>
      <c r="G60" s="1">
        <f t="shared" si="77"/>
        <v>0</v>
      </c>
      <c r="H60" s="1">
        <f t="shared" si="77"/>
        <v>0</v>
      </c>
      <c r="I60" s="1">
        <f t="shared" si="77"/>
        <v>0</v>
      </c>
      <c r="J60" s="1">
        <f t="shared" si="77"/>
        <v>0</v>
      </c>
      <c r="K60" s="1">
        <f t="shared" si="77"/>
        <v>0</v>
      </c>
      <c r="L60" s="1">
        <f t="shared" si="77"/>
        <v>0</v>
      </c>
      <c r="M60" s="1">
        <f t="shared" si="77"/>
        <v>0</v>
      </c>
      <c r="N60" s="1">
        <f t="shared" si="77"/>
        <v>0</v>
      </c>
      <c r="O60" s="1">
        <f t="shared" si="77"/>
        <v>0</v>
      </c>
      <c r="P60" s="1">
        <f t="shared" si="77"/>
        <v>0</v>
      </c>
      <c r="Q60" s="1">
        <f t="shared" si="77"/>
        <v>0</v>
      </c>
      <c r="R60" s="1">
        <f t="shared" si="77"/>
        <v>0</v>
      </c>
      <c r="S60" s="1">
        <f t="shared" si="74"/>
        <v>0</v>
      </c>
      <c r="T60" s="1">
        <f t="shared" si="74"/>
        <v>0</v>
      </c>
      <c r="U60" s="1">
        <f t="shared" si="74"/>
        <v>0</v>
      </c>
      <c r="V60" s="1">
        <f t="shared" si="74"/>
        <v>0</v>
      </c>
      <c r="W60" s="1">
        <f t="shared" si="74"/>
        <v>0</v>
      </c>
      <c r="X60" s="1">
        <f t="shared" si="74"/>
        <v>0</v>
      </c>
      <c r="Y60" s="1">
        <f t="shared" si="74"/>
        <v>0</v>
      </c>
      <c r="Z60" s="1">
        <f t="shared" si="74"/>
        <v>0</v>
      </c>
      <c r="AA60" s="1">
        <f t="shared" si="74"/>
        <v>0</v>
      </c>
      <c r="AB60" s="1">
        <f t="shared" si="74"/>
        <v>0</v>
      </c>
      <c r="AC60" s="1">
        <f t="shared" si="74"/>
        <v>0</v>
      </c>
      <c r="AD60" s="1">
        <f t="shared" si="74"/>
        <v>0</v>
      </c>
      <c r="AE60" s="1">
        <f t="shared" si="74"/>
        <v>0</v>
      </c>
      <c r="AF60" s="1">
        <f t="shared" si="74"/>
        <v>0</v>
      </c>
      <c r="AG60" s="1">
        <f t="shared" si="75"/>
        <v>0</v>
      </c>
      <c r="AH60" s="1">
        <f t="shared" si="75"/>
        <v>0</v>
      </c>
      <c r="AI60" s="1">
        <f t="shared" si="75"/>
        <v>0</v>
      </c>
      <c r="AJ60" s="1">
        <f t="shared" si="75"/>
        <v>0</v>
      </c>
      <c r="AK60" s="1">
        <f t="shared" si="75"/>
        <v>0</v>
      </c>
      <c r="AL60" s="1">
        <f t="shared" si="75"/>
        <v>0</v>
      </c>
      <c r="AM60" s="1">
        <f t="shared" si="75"/>
        <v>0</v>
      </c>
      <c r="AN60" s="1">
        <f t="shared" si="75"/>
        <v>0</v>
      </c>
      <c r="AO60" s="1">
        <f t="shared" si="75"/>
        <v>0</v>
      </c>
      <c r="AP60" s="1">
        <f t="shared" si="75"/>
        <v>0</v>
      </c>
      <c r="AQ60" s="1">
        <f t="shared" si="75"/>
        <v>0</v>
      </c>
      <c r="AR60" s="1">
        <f t="shared" si="75"/>
        <v>0</v>
      </c>
      <c r="AS60" s="1">
        <f t="shared" si="76"/>
        <v>0</v>
      </c>
      <c r="AT60" s="1">
        <f t="shared" si="76"/>
        <v>0</v>
      </c>
      <c r="AU60" s="1">
        <f t="shared" si="76"/>
        <v>0</v>
      </c>
      <c r="AV60" s="1">
        <f t="shared" si="76"/>
        <v>0</v>
      </c>
      <c r="AW60" s="1">
        <f t="shared" si="76"/>
        <v>0</v>
      </c>
      <c r="AX60" s="1">
        <f t="shared" si="76"/>
        <v>0</v>
      </c>
      <c r="AY60" s="1">
        <f t="shared" si="76"/>
        <v>0</v>
      </c>
      <c r="AZ60" s="1">
        <f t="shared" si="76"/>
        <v>0</v>
      </c>
      <c r="BA60" s="1">
        <f t="shared" si="76"/>
        <v>0</v>
      </c>
      <c r="BB60" s="1">
        <f t="shared" si="76"/>
        <v>0</v>
      </c>
    </row>
    <row r="61" spans="1:54" x14ac:dyDescent="0.25">
      <c r="A61" s="5" t="s">
        <v>24</v>
      </c>
      <c r="C61" s="1">
        <f t="shared" si="77"/>
        <v>0</v>
      </c>
      <c r="D61" s="1">
        <f t="shared" si="77"/>
        <v>0</v>
      </c>
      <c r="E61" s="1">
        <f t="shared" si="77"/>
        <v>0</v>
      </c>
      <c r="F61" s="1">
        <f t="shared" si="77"/>
        <v>0</v>
      </c>
      <c r="G61" s="1">
        <f t="shared" si="77"/>
        <v>0</v>
      </c>
      <c r="H61" s="1">
        <f t="shared" si="77"/>
        <v>0</v>
      </c>
      <c r="I61" s="1">
        <f t="shared" si="77"/>
        <v>0</v>
      </c>
      <c r="J61" s="1">
        <f t="shared" si="77"/>
        <v>0</v>
      </c>
      <c r="K61" s="1">
        <f t="shared" si="77"/>
        <v>0</v>
      </c>
      <c r="L61" s="1">
        <f t="shared" si="77"/>
        <v>0</v>
      </c>
      <c r="M61" s="1">
        <f t="shared" si="77"/>
        <v>0</v>
      </c>
      <c r="N61" s="1">
        <f t="shared" si="77"/>
        <v>0</v>
      </c>
      <c r="O61" s="1">
        <f t="shared" si="77"/>
        <v>0</v>
      </c>
      <c r="P61" s="1">
        <f t="shared" si="77"/>
        <v>0</v>
      </c>
      <c r="Q61" s="1">
        <f t="shared" si="77"/>
        <v>0</v>
      </c>
      <c r="R61" s="1">
        <f t="shared" si="77"/>
        <v>0</v>
      </c>
      <c r="S61" s="1">
        <f t="shared" si="74"/>
        <v>0</v>
      </c>
      <c r="T61" s="1">
        <f t="shared" si="74"/>
        <v>0</v>
      </c>
      <c r="U61" s="1">
        <f t="shared" si="74"/>
        <v>0</v>
      </c>
      <c r="V61" s="1">
        <f t="shared" si="74"/>
        <v>0</v>
      </c>
      <c r="W61" s="1">
        <f t="shared" si="74"/>
        <v>0</v>
      </c>
      <c r="X61" s="1">
        <f t="shared" si="74"/>
        <v>0</v>
      </c>
      <c r="Y61" s="1">
        <f t="shared" si="74"/>
        <v>0</v>
      </c>
      <c r="Z61" s="1">
        <f t="shared" si="74"/>
        <v>0</v>
      </c>
      <c r="AA61" s="1">
        <f t="shared" si="74"/>
        <v>0</v>
      </c>
      <c r="AB61" s="1">
        <f t="shared" si="74"/>
        <v>0</v>
      </c>
      <c r="AC61" s="1">
        <f t="shared" si="74"/>
        <v>0</v>
      </c>
      <c r="AD61" s="1">
        <f t="shared" si="74"/>
        <v>0</v>
      </c>
      <c r="AE61" s="1">
        <f t="shared" si="74"/>
        <v>0</v>
      </c>
      <c r="AF61" s="1">
        <f t="shared" si="74"/>
        <v>0</v>
      </c>
      <c r="AG61" s="1">
        <f t="shared" si="75"/>
        <v>0</v>
      </c>
      <c r="AH61" s="1">
        <f t="shared" si="75"/>
        <v>0</v>
      </c>
      <c r="AI61" s="1">
        <f t="shared" si="75"/>
        <v>0</v>
      </c>
      <c r="AJ61" s="1">
        <f t="shared" si="75"/>
        <v>0</v>
      </c>
      <c r="AK61" s="1">
        <f t="shared" si="75"/>
        <v>0</v>
      </c>
      <c r="AL61" s="1">
        <f t="shared" si="75"/>
        <v>0</v>
      </c>
      <c r="AM61" s="1">
        <f t="shared" si="75"/>
        <v>0</v>
      </c>
      <c r="AN61" s="1">
        <f t="shared" si="75"/>
        <v>0</v>
      </c>
      <c r="AO61" s="1">
        <f t="shared" si="75"/>
        <v>0</v>
      </c>
      <c r="AP61" s="1">
        <f t="shared" si="75"/>
        <v>0</v>
      </c>
      <c r="AQ61" s="1">
        <f t="shared" si="75"/>
        <v>0</v>
      </c>
      <c r="AR61" s="1">
        <f t="shared" si="75"/>
        <v>0</v>
      </c>
      <c r="AS61" s="1">
        <f t="shared" si="76"/>
        <v>0</v>
      </c>
      <c r="AT61" s="1">
        <f t="shared" si="76"/>
        <v>0</v>
      </c>
      <c r="AU61" s="1">
        <f t="shared" si="76"/>
        <v>0</v>
      </c>
      <c r="AV61" s="1">
        <f t="shared" si="76"/>
        <v>0</v>
      </c>
      <c r="AW61" s="1">
        <f t="shared" si="76"/>
        <v>0</v>
      </c>
      <c r="AX61" s="1">
        <f t="shared" si="76"/>
        <v>0</v>
      </c>
      <c r="AY61" s="1">
        <f t="shared" si="76"/>
        <v>0</v>
      </c>
      <c r="AZ61" s="1">
        <f t="shared" si="76"/>
        <v>0</v>
      </c>
      <c r="BA61" s="1">
        <f t="shared" si="76"/>
        <v>0</v>
      </c>
      <c r="BB61" s="1">
        <f t="shared" si="76"/>
        <v>0</v>
      </c>
    </row>
    <row r="62" spans="1:54" x14ac:dyDescent="0.25">
      <c r="A62" s="5" t="s">
        <v>25</v>
      </c>
      <c r="C62" s="1">
        <f t="shared" si="77"/>
        <v>0</v>
      </c>
      <c r="D62" s="1">
        <f t="shared" si="77"/>
        <v>0</v>
      </c>
      <c r="E62" s="1">
        <f t="shared" si="77"/>
        <v>0</v>
      </c>
      <c r="F62" s="1">
        <f t="shared" si="77"/>
        <v>0</v>
      </c>
      <c r="G62" s="1">
        <f t="shared" si="77"/>
        <v>0</v>
      </c>
      <c r="H62" s="1">
        <f t="shared" si="77"/>
        <v>0</v>
      </c>
      <c r="I62" s="1">
        <f t="shared" si="77"/>
        <v>0</v>
      </c>
      <c r="J62" s="1">
        <f t="shared" si="77"/>
        <v>0</v>
      </c>
      <c r="K62" s="1">
        <f t="shared" si="77"/>
        <v>0</v>
      </c>
      <c r="L62" s="1">
        <f t="shared" si="77"/>
        <v>0</v>
      </c>
      <c r="M62" s="1">
        <f t="shared" si="77"/>
        <v>0</v>
      </c>
      <c r="N62" s="1">
        <f t="shared" si="77"/>
        <v>0</v>
      </c>
      <c r="O62" s="1">
        <f t="shared" si="77"/>
        <v>0</v>
      </c>
      <c r="P62" s="1">
        <f t="shared" si="77"/>
        <v>0</v>
      </c>
      <c r="Q62" s="1">
        <f t="shared" si="77"/>
        <v>0</v>
      </c>
      <c r="R62" s="1">
        <f t="shared" si="77"/>
        <v>0</v>
      </c>
      <c r="S62" s="1">
        <f t="shared" si="74"/>
        <v>0</v>
      </c>
      <c r="T62" s="1">
        <f t="shared" si="74"/>
        <v>0</v>
      </c>
      <c r="U62" s="1">
        <f t="shared" si="74"/>
        <v>0</v>
      </c>
      <c r="V62" s="1">
        <f t="shared" si="74"/>
        <v>0</v>
      </c>
      <c r="W62" s="1">
        <f t="shared" si="74"/>
        <v>0</v>
      </c>
      <c r="X62" s="1">
        <f t="shared" si="74"/>
        <v>0</v>
      </c>
      <c r="Y62" s="1">
        <f t="shared" si="74"/>
        <v>0</v>
      </c>
      <c r="Z62" s="1">
        <f t="shared" si="74"/>
        <v>0</v>
      </c>
      <c r="AA62" s="1">
        <f t="shared" si="74"/>
        <v>0</v>
      </c>
      <c r="AB62" s="1">
        <f t="shared" si="74"/>
        <v>0</v>
      </c>
      <c r="AC62" s="1">
        <f t="shared" si="74"/>
        <v>0</v>
      </c>
      <c r="AD62" s="1">
        <f t="shared" si="74"/>
        <v>0</v>
      </c>
      <c r="AE62" s="1">
        <f t="shared" si="74"/>
        <v>0</v>
      </c>
      <c r="AF62" s="1">
        <f t="shared" si="74"/>
        <v>0</v>
      </c>
      <c r="AG62" s="1">
        <f t="shared" si="75"/>
        <v>0</v>
      </c>
      <c r="AH62" s="1">
        <f t="shared" si="75"/>
        <v>0</v>
      </c>
      <c r="AI62" s="1">
        <f t="shared" si="75"/>
        <v>0</v>
      </c>
      <c r="AJ62" s="1">
        <f t="shared" si="75"/>
        <v>0</v>
      </c>
      <c r="AK62" s="1">
        <f t="shared" si="75"/>
        <v>0</v>
      </c>
      <c r="AL62" s="1">
        <f t="shared" si="75"/>
        <v>0</v>
      </c>
      <c r="AM62" s="1">
        <f t="shared" si="75"/>
        <v>0</v>
      </c>
      <c r="AN62" s="1">
        <f t="shared" si="75"/>
        <v>0</v>
      </c>
      <c r="AO62" s="1">
        <f t="shared" si="75"/>
        <v>0</v>
      </c>
      <c r="AP62" s="1">
        <f t="shared" si="75"/>
        <v>0</v>
      </c>
      <c r="AQ62" s="1">
        <f t="shared" si="75"/>
        <v>0</v>
      </c>
      <c r="AR62" s="1">
        <f t="shared" si="75"/>
        <v>0</v>
      </c>
      <c r="AS62" s="1">
        <f t="shared" si="76"/>
        <v>0</v>
      </c>
      <c r="AT62" s="1">
        <f t="shared" si="76"/>
        <v>0</v>
      </c>
      <c r="AU62" s="1">
        <f t="shared" si="76"/>
        <v>0</v>
      </c>
      <c r="AV62" s="1">
        <f t="shared" si="76"/>
        <v>0</v>
      </c>
      <c r="AW62" s="1">
        <f t="shared" si="76"/>
        <v>0</v>
      </c>
      <c r="AX62" s="1">
        <f t="shared" si="76"/>
        <v>0</v>
      </c>
      <c r="AY62" s="1">
        <f t="shared" si="76"/>
        <v>0</v>
      </c>
      <c r="AZ62" s="1">
        <f t="shared" si="76"/>
        <v>0</v>
      </c>
      <c r="BA62" s="1">
        <f t="shared" si="76"/>
        <v>0</v>
      </c>
      <c r="BB62" s="1">
        <f t="shared" si="76"/>
        <v>0</v>
      </c>
    </row>
    <row r="64" spans="1:54" x14ac:dyDescent="0.25">
      <c r="A64" s="19" t="s">
        <v>47</v>
      </c>
      <c r="C64" s="3">
        <f>SUM(C65:C72)</f>
        <v>0</v>
      </c>
      <c r="D64" s="3">
        <f t="shared" ref="D64:O64" si="78">SUM(D65:D72)</f>
        <v>0</v>
      </c>
      <c r="E64" s="3">
        <f t="shared" si="78"/>
        <v>0</v>
      </c>
      <c r="F64" s="3">
        <f t="shared" si="78"/>
        <v>8454.0861682746981</v>
      </c>
      <c r="G64" s="3">
        <f t="shared" si="78"/>
        <v>901750.32773139258</v>
      </c>
      <c r="H64" s="3">
        <f t="shared" si="78"/>
        <v>1141115.6794387596</v>
      </c>
      <c r="I64" s="3">
        <f t="shared" si="78"/>
        <v>1180089.8124122494</v>
      </c>
      <c r="J64" s="3">
        <f t="shared" si="78"/>
        <v>2054306.0633106148</v>
      </c>
      <c r="K64" s="3">
        <f t="shared" si="78"/>
        <v>2274983.4712726353</v>
      </c>
      <c r="L64" s="3">
        <f t="shared" si="78"/>
        <v>2295653.9496333143</v>
      </c>
      <c r="M64" s="3">
        <f t="shared" si="78"/>
        <v>3151943.2319429191</v>
      </c>
      <c r="N64" s="3">
        <f t="shared" si="78"/>
        <v>3355062.905827485</v>
      </c>
      <c r="O64" s="3">
        <f t="shared" si="78"/>
        <v>3355062.905827485</v>
      </c>
      <c r="P64" s="3">
        <f>SUM(P65:P72)</f>
        <v>3304968.2006274564</v>
      </c>
      <c r="Q64" s="3">
        <f t="shared" ref="Q64:AA64" si="79">SUM(Q65:Q72)</f>
        <v>3317068.4707711302</v>
      </c>
      <c r="R64" s="3">
        <f t="shared" si="79"/>
        <v>4214349.2767133592</v>
      </c>
      <c r="S64" s="3">
        <f t="shared" si="79"/>
        <v>4458029.8369236169</v>
      </c>
      <c r="T64" s="3">
        <f t="shared" si="79"/>
        <v>5337268.9711789694</v>
      </c>
      <c r="U64" s="3">
        <f t="shared" si="79"/>
        <v>6202363.8229618669</v>
      </c>
      <c r="V64" s="3">
        <f t="shared" si="79"/>
        <v>6414520.2878715908</v>
      </c>
      <c r="W64" s="3">
        <f t="shared" si="79"/>
        <v>7262884.1279240642</v>
      </c>
      <c r="X64" s="3">
        <f t="shared" si="79"/>
        <v>8097739.6886760248</v>
      </c>
      <c r="Y64" s="3">
        <f t="shared" si="79"/>
        <v>8280280.3224678468</v>
      </c>
      <c r="Z64" s="3">
        <f t="shared" si="79"/>
        <v>9099639.4976576213</v>
      </c>
      <c r="AA64" s="3">
        <f t="shared" si="79"/>
        <v>9906089.5107804555</v>
      </c>
      <c r="AB64" s="3">
        <f>SUM(AB65:AB72)</f>
        <v>9812350.762812186</v>
      </c>
      <c r="AC64" s="3">
        <f t="shared" ref="AC64:AM64" si="80">SUM(AC65:AC72)</f>
        <v>10603654.034961291</v>
      </c>
      <c r="AD64" s="3">
        <f t="shared" si="80"/>
        <v>11382609.872000838</v>
      </c>
      <c r="AE64" s="3">
        <f t="shared" si="80"/>
        <v>11510388.690124134</v>
      </c>
      <c r="AF64" s="3">
        <f t="shared" si="80"/>
        <v>12276101.477770278</v>
      </c>
      <c r="AG64" s="3">
        <f t="shared" si="80"/>
        <v>13029998.498708557</v>
      </c>
      <c r="AH64" s="3">
        <f t="shared" si="80"/>
        <v>13133239.701520963</v>
      </c>
      <c r="AI64" s="3">
        <f t="shared" si="80"/>
        <v>13874925.815349896</v>
      </c>
      <c r="AJ64" s="3">
        <f t="shared" si="80"/>
        <v>14605297.048839588</v>
      </c>
      <c r="AK64" s="3">
        <f t="shared" si="80"/>
        <v>14685503.495558089</v>
      </c>
      <c r="AL64" s="3">
        <f t="shared" si="80"/>
        <v>15404636.225765295</v>
      </c>
      <c r="AM64" s="3">
        <f t="shared" si="80"/>
        <v>16112925.981453892</v>
      </c>
      <c r="AN64" s="3">
        <f>SUM(AN65:AN72)</f>
        <v>15659397.12236939</v>
      </c>
      <c r="AO64" s="3">
        <f t="shared" ref="AO64:BB64" si="81">SUM(AO65:AO72)</f>
        <v>16355688.000334185</v>
      </c>
      <c r="AP64" s="3">
        <f t="shared" si="81"/>
        <v>17041575.036640171</v>
      </c>
      <c r="AQ64" s="3">
        <f t="shared" si="81"/>
        <v>17078190.293441348</v>
      </c>
      <c r="AR64" s="3">
        <f t="shared" si="81"/>
        <v>17754607.1680489</v>
      </c>
      <c r="AS64" s="3">
        <f t="shared" si="81"/>
        <v>18421039.080842588</v>
      </c>
      <c r="AT64" s="3">
        <f t="shared" si="81"/>
        <v>18438609.869882271</v>
      </c>
      <c r="AU64" s="3">
        <f t="shared" si="81"/>
        <v>19096384.872080609</v>
      </c>
      <c r="AV64" s="3">
        <f t="shared" si="81"/>
        <v>19744569.607859615</v>
      </c>
      <c r="AW64" s="3">
        <f t="shared" si="81"/>
        <v>19744280.172572084</v>
      </c>
      <c r="AX64" s="3">
        <f t="shared" si="81"/>
        <v>20384574.314547751</v>
      </c>
      <c r="AY64" s="3">
        <f t="shared" si="81"/>
        <v>21015650.11668548</v>
      </c>
      <c r="AZ64" s="3">
        <f t="shared" si="81"/>
        <v>9906089.5107804555</v>
      </c>
      <c r="BA64" s="3">
        <f t="shared" si="81"/>
        <v>16112925.981453892</v>
      </c>
      <c r="BB64" s="3">
        <f t="shared" si="81"/>
        <v>21015650.11668548</v>
      </c>
    </row>
    <row r="65" spans="1:54" x14ac:dyDescent="0.25">
      <c r="A65" s="5" t="s">
        <v>18</v>
      </c>
      <c r="C65" s="1">
        <f>Surrend_Jr!C13*(1+Assumptions!$B$17)</f>
        <v>0</v>
      </c>
      <c r="D65" s="1">
        <f>(Surrend_Jr!D13+AsocJr!C65-Surrend_Jr!C13)*(1+Assumptions!$B$17)</f>
        <v>0</v>
      </c>
      <c r="E65" s="1">
        <f>(Surrend_Jr!E13+AsocJr!D65-Surrend_Jr!D13)*(1+Assumptions!$B$17)</f>
        <v>0</v>
      </c>
      <c r="F65" s="1">
        <f>(Surrend_Jr!F13+AsocJr!E65-Surrend_Jr!E13)*(1+Assumptions!$B$17)</f>
        <v>5983.5245840610341</v>
      </c>
      <c r="G65" s="1">
        <f>(Surrend_Jr!G13+AsocJr!F65-Surrend_Jr!F13)*(1+Assumptions!$B$17)</f>
        <v>11950.736523086307</v>
      </c>
      <c r="H65" s="1">
        <f>(Surrend_Jr!H13+AsocJr!G65-Surrend_Jr!G13)*(1+Assumptions!$B$17)</f>
        <v>17901.79782060584</v>
      </c>
      <c r="I65" s="1">
        <f>(Surrend_Jr!I13+AsocJr!H65-Surrend_Jr!H13)*(1+Assumptions!$B$17)</f>
        <v>23836.86971806574</v>
      </c>
      <c r="J65" s="1">
        <f>(Surrend_Jr!J13+AsocJr!I65-Surrend_Jr!I13)*(1+Assumptions!$B$17)</f>
        <v>29756.112700088001</v>
      </c>
      <c r="K65" s="1">
        <f>(Surrend_Jr!K13+AsocJr!J65-Surrend_Jr!J13)*(1+Assumptions!$B$17)</f>
        <v>35659.686499700947</v>
      </c>
      <c r="L65" s="1">
        <f>(Surrend_Jr!L13+AsocJr!K65-Surrend_Jr!K13)*(1+Assumptions!$B$17)</f>
        <v>41547.750103540609</v>
      </c>
      <c r="M65" s="1">
        <f>(Surrend_Jr!M13+AsocJr!L65-Surrend_Jr!L13)*(1+Assumptions!$B$17)</f>
        <v>47420.461757023142</v>
      </c>
      <c r="N65" s="1">
        <f>(Surrend_Jr!N13+AsocJr!M65-Surrend_Jr!M13)*(1+Assumptions!$B$17)</f>
        <v>53277.978969488417</v>
      </c>
      <c r="O65" s="1">
        <f>N65</f>
        <v>53277.978969488417</v>
      </c>
      <c r="P65" s="1">
        <f>Surrend_Jr!P13*(1+Assumptions!$B$17)</f>
        <v>58245.273560875699</v>
      </c>
      <c r="Q65" s="1">
        <f>(Surrend_Jr!Q13+AsocJr!P65-Surrend_Jr!P13)*(1+Assumptions!$B$17)</f>
        <v>70053.530956813804</v>
      </c>
      <c r="R65" s="1">
        <f>(Surrend_Jr!R13+AsocJr!Q65-Surrend_Jr!Q13)*(1+Assumptions!$B$17)</f>
        <v>81830.740049586893</v>
      </c>
      <c r="S65" s="1">
        <f>(Surrend_Jr!S13+AsocJr!R65-Surrend_Jr!R13)*(1+Assumptions!$B$17)</f>
        <v>93577.217427920681</v>
      </c>
      <c r="T65" s="1">
        <f>(Surrend_Jr!T13+AsocJr!S65-Surrend_Jr!S13)*(1+Assumptions!$B$17)</f>
        <v>105293.2782075733</v>
      </c>
      <c r="U65" s="1">
        <f>(Surrend_Jr!U13+AsocJr!T65-Surrend_Jr!T13)*(1+Assumptions!$B$17)</f>
        <v>116979.2360415694</v>
      </c>
      <c r="V65" s="1">
        <f>(Surrend_Jr!V13+AsocJr!U65-Surrend_Jr!U13)*(1+Assumptions!$B$17)</f>
        <v>128635.40313037777</v>
      </c>
      <c r="W65" s="1">
        <f>(Surrend_Jr!W13+AsocJr!V65-Surrend_Jr!V13)*(1+Assumptions!$B$17)</f>
        <v>140262.09023203223</v>
      </c>
      <c r="X65" s="1">
        <f>(Surrend_Jr!X13+AsocJr!W65-Surrend_Jr!W13)*(1+Assumptions!$B$17)</f>
        <v>151859.60667219639</v>
      </c>
      <c r="Y65" s="1">
        <f>(Surrend_Jr!Y13+AsocJr!X65-Surrend_Jr!X13)*(1+Assumptions!$B$17)</f>
        <v>163428.26035417279</v>
      </c>
      <c r="Z65" s="1">
        <f>(Surrend_Jr!Z13+AsocJr!Y65-Surrend_Jr!Y13)*(1+Assumptions!$B$17)</f>
        <v>174968.35776885648</v>
      </c>
      <c r="AA65" s="1">
        <f>(Surrend_Jr!AA13+AsocJr!Z65-Surrend_Jr!Z13)*(1+Assumptions!$B$17)</f>
        <v>186480.20400463379</v>
      </c>
      <c r="AB65" s="1">
        <f>Surrend_Jr!AB13*(1+Assumptions!$B$17)</f>
        <v>193146.42408559297</v>
      </c>
      <c r="AC65" s="1">
        <f>(Surrend_Jr!AC13+AsocJr!AB65-Surrend_Jr!AB13)*(1+Assumptions!$B$17)</f>
        <v>204586.90584151994</v>
      </c>
      <c r="AD65" s="1">
        <f>(Surrend_Jr!AD13+AsocJr!AC65-Surrend_Jr!AC13)*(1+Assumptions!$B$17)</f>
        <v>215999.99173395717</v>
      </c>
      <c r="AE65" s="1">
        <f>(Surrend_Jr!AE13+AsocJr!AD65-Surrend_Jr!AD13)*(1+Assumptions!$B$17)</f>
        <v>227385.9811701189</v>
      </c>
      <c r="AF65" s="1">
        <f>(Surrend_Jr!AF13+AsocJr!AE65-Surrend_Jr!AE13)*(1+Assumptions!$B$17)</f>
        <v>238745.17220283594</v>
      </c>
      <c r="AG65" s="1">
        <f>(Surrend_Jr!AG13+AsocJr!AF65-Surrend_Jr!AF13)*(1+Assumptions!$B$17)</f>
        <v>250077.86154012888</v>
      </c>
      <c r="AH65" s="1">
        <f>(Surrend_Jr!AH13+AsocJr!AG65-Surrend_Jr!AG13)*(1+Assumptions!$B$17)</f>
        <v>261384.34455472912</v>
      </c>
      <c r="AI65" s="1">
        <f>(Surrend_Jr!AI13+AsocJr!AH65-Surrend_Jr!AH13)*(1+Assumptions!$B$17)</f>
        <v>272664.91529354727</v>
      </c>
      <c r="AJ65" s="1">
        <f>(Surrend_Jr!AJ13+AsocJr!AI65-Surrend_Jr!AI13)*(1+Assumptions!$B$17)</f>
        <v>283919.86648708931</v>
      </c>
      <c r="AK65" s="1">
        <f>(Surrend_Jr!AK13+AsocJr!AJ65-Surrend_Jr!AJ13)*(1+Assumptions!$B$17)</f>
        <v>295149.4895588216</v>
      </c>
      <c r="AL65" s="1">
        <f>(Surrend_Jr!AL13+AsocJr!AK65-Surrend_Jr!AK13)*(1+Assumptions!$B$17)</f>
        <v>306354.07463448378</v>
      </c>
      <c r="AM65" s="1">
        <f>(Surrend_Jr!AM13+AsocJr!AL65-Surrend_Jr!AL13)*(1+Assumptions!$B$17)</f>
        <v>317533.9105513512</v>
      </c>
      <c r="AN65" s="1">
        <f>Surrend_Jr!AN13*(1+Assumptions!$B$17)</f>
        <v>318648.89212027518</v>
      </c>
      <c r="AO65" s="1">
        <f>(Surrend_Jr!AO13+AsocJr!AN65-Surrend_Jr!AN13)*(1+Assumptions!$B$17)</f>
        <v>329747.2214903633</v>
      </c>
      <c r="AP65" s="1">
        <f>(Surrend_Jr!AP13+AsocJr!AO65-Surrend_Jr!AO13)*(1+Assumptions!$B$17)</f>
        <v>340821.55296793394</v>
      </c>
      <c r="AQ65" s="1">
        <f>(Surrend_Jr!AQ13+AsocJr!AP65-Surrend_Jr!AP13)*(1+Assumptions!$B$17)</f>
        <v>351872.16997574084</v>
      </c>
      <c r="AR65" s="1">
        <f>(Surrend_Jr!AR13+AsocJr!AQ65-Surrend_Jr!AQ13)*(1+Assumptions!$B$17)</f>
        <v>362899.35469247674</v>
      </c>
      <c r="AS65" s="1">
        <f>(Surrend_Jr!AS13+AsocJr!AR65-Surrend_Jr!AR13)*(1+Assumptions!$B$17)</f>
        <v>373903.38806173159</v>
      </c>
      <c r="AT65" s="1">
        <f>(Surrend_Jr!AT13+AsocJr!AS65-Surrend_Jr!AS13)*(1+Assumptions!$B$17)</f>
        <v>384884.5498009029</v>
      </c>
      <c r="AU65" s="1">
        <f>(Surrend_Jr!AU13+AsocJr!AT65-Surrend_Jr!AT13)*(1+Assumptions!$B$17)</f>
        <v>395843.11841005652</v>
      </c>
      <c r="AV65" s="1">
        <f>(Surrend_Jr!AV13+AsocJr!AU65-Surrend_Jr!AU13)*(1+Assumptions!$B$17)</f>
        <v>406779.37118074042</v>
      </c>
      <c r="AW65" s="1">
        <f>(Surrend_Jr!AW13+AsocJr!AV65-Surrend_Jr!AV13)*(1+Assumptions!$B$17)</f>
        <v>417693.58420474932</v>
      </c>
      <c r="AX65" s="1">
        <f>(Surrend_Jr!AX13+AsocJr!AW65-Surrend_Jr!AW13)*(1+Assumptions!$B$17)</f>
        <v>428586.03238284233</v>
      </c>
      <c r="AY65" s="1">
        <f>(Surrend_Jr!AY13+AsocJr!AX65-Surrend_Jr!AX13)*(1+Assumptions!$B$17)</f>
        <v>439456.98943341331</v>
      </c>
      <c r="AZ65" s="1">
        <f>AA65</f>
        <v>186480.20400463379</v>
      </c>
      <c r="BA65" s="1">
        <f>AM65</f>
        <v>317533.9105513512</v>
      </c>
      <c r="BB65" s="1">
        <f>AY65</f>
        <v>439456.98943341331</v>
      </c>
    </row>
    <row r="66" spans="1:54" x14ac:dyDescent="0.25">
      <c r="A66" s="5" t="s">
        <v>19</v>
      </c>
      <c r="C66" s="1">
        <f>Surrend_Jr!C14*(1+Assumptions!$B$17)</f>
        <v>0</v>
      </c>
      <c r="D66" s="1">
        <f>(Surrend_Jr!D14+AsocJr!C66-Surrend_Jr!C14)*(1+Assumptions!$B$17)</f>
        <v>0</v>
      </c>
      <c r="E66" s="1">
        <f>(Surrend_Jr!E14+AsocJr!D66-Surrend_Jr!D14)*(1+Assumptions!$B$17)</f>
        <v>0</v>
      </c>
      <c r="F66" s="1">
        <f>(Surrend_Jr!F14+AsocJr!E66-Surrend_Jr!E14)*(1+Assumptions!$B$17)</f>
        <v>2470.5615842136649</v>
      </c>
      <c r="G66" s="1">
        <f>(Surrend_Jr!G14+AsocJr!F66-Surrend_Jr!F14)*(1+Assumptions!$B$17)</f>
        <v>4912.152720406737</v>
      </c>
      <c r="H66" s="1">
        <f>(Surrend_Jr!H14+AsocJr!G66-Surrend_Jr!G14)*(1+Assumptions!$B$17)</f>
        <v>7325.2344432274731</v>
      </c>
      <c r="I66" s="1">
        <f>(Surrend_Jr!I14+AsocJr!H66-Surrend_Jr!H14)*(1+Assumptions!$B$17)</f>
        <v>9710.2609584862457</v>
      </c>
      <c r="J66" s="1">
        <f>(Surrend_Jr!J14+AsocJr!I66-Surrend_Jr!I14)*(1+Assumptions!$B$17)</f>
        <v>12067.679745871899</v>
      </c>
      <c r="K66" s="1">
        <f>(Surrend_Jr!K14+AsocJr!J66-Surrend_Jr!J14)*(1+Assumptions!$B$17)</f>
        <v>14397.93166012827</v>
      </c>
      <c r="L66" s="1">
        <f>(Surrend_Jr!L14+AsocJr!K66-Surrend_Jr!K14)*(1+Assumptions!$B$17)</f>
        <v>16701.451030713983</v>
      </c>
      <c r="M66" s="1">
        <f>(Surrend_Jr!M14+AsocJr!L66-Surrend_Jr!L14)*(1+Assumptions!$B$17)</f>
        <v>18978.665759968324</v>
      </c>
      <c r="N66" s="1">
        <f>(Surrend_Jr!N14+AsocJr!M66-Surrend_Jr!M14)*(1+Assumptions!$B$17)</f>
        <v>21229.997419805513</v>
      </c>
      <c r="O66" s="1">
        <f t="shared" ref="O66:O72" si="82">N66</f>
        <v>21229.997419805513</v>
      </c>
      <c r="P66" s="1">
        <f>Surrend_Jr!P14*(1+Assumptions!$B$17)</f>
        <v>23102.972052613444</v>
      </c>
      <c r="Q66" s="1">
        <f>(Surrend_Jr!Q14+AsocJr!P66-Surrend_Jr!P14)*(1+Assumptions!$B$17)</f>
        <v>27773.183758947238</v>
      </c>
      <c r="R66" s="1">
        <f>(Surrend_Jr!R14+AsocJr!Q66-Surrend_Jr!Q14)*(1+Assumptions!$B$17)</f>
        <v>32389.765844320777</v>
      </c>
      <c r="S66" s="1">
        <f>(Surrend_Jr!S14+AsocJr!R66-Surrend_Jr!R14)*(1+Assumptions!$B$17)</f>
        <v>36953.576519492635</v>
      </c>
      <c r="T66" s="1">
        <f>(Surrend_Jr!T14+AsocJr!S66-Surrend_Jr!S14)*(1+Assumptions!$B$17)</f>
        <v>41465.461298077375</v>
      </c>
      <c r="U66" s="1">
        <f>(Surrend_Jr!U14+AsocJr!T66-Surrend_Jr!T14)*(1+Assumptions!$B$17)</f>
        <v>45926.253187578892</v>
      </c>
      <c r="V66" s="1">
        <f>(Surrend_Jr!V14+AsocJr!U66-Surrend_Jr!U14)*(1+Assumptions!$B$17)</f>
        <v>50336.772877560215</v>
      </c>
      <c r="W66" s="1">
        <f>(Surrend_Jr!W14+AsocJr!V66-Surrend_Jr!V14)*(1+Assumptions!$B$17)</f>
        <v>54697.828924992711</v>
      </c>
      <c r="X66" s="1">
        <f>(Surrend_Jr!X14+AsocJr!W66-Surrend_Jr!W14)*(1+Assumptions!$B$17)</f>
        <v>59010.217936826753</v>
      </c>
      <c r="Y66" s="1">
        <f>(Surrend_Jr!Y14+AsocJr!X66-Surrend_Jr!X14)*(1+Assumptions!$B$17)</f>
        <v>63274.724749825909</v>
      </c>
      <c r="Z66" s="1">
        <f>(Surrend_Jr!Z14+AsocJr!Y66-Surrend_Jr!Y14)*(1+Assumptions!$B$17)</f>
        <v>67492.122607705489</v>
      </c>
      <c r="AA66" s="1">
        <f>(Surrend_Jr!AA14+AsocJr!Z66-Surrend_Jr!Z14)*(1+Assumptions!$B$17)</f>
        <v>71663.17333561588</v>
      </c>
      <c r="AB66" s="1">
        <f>Surrend_Jr!AB14*(1+Assumptions!$B$17)</f>
        <v>73909.21916159273</v>
      </c>
      <c r="AC66" s="1">
        <f>(Surrend_Jr!AC14+AsocJr!AB66-Surrend_Jr!AB14)*(1+Assumptions!$B$17)</f>
        <v>77983.663593636724</v>
      </c>
      <c r="AD66" s="1">
        <f>(Surrend_Jr!AD14+AsocJr!AC66-Surrend_Jr!AC14)*(1+Assumptions!$B$17)</f>
        <v>82013.959423293214</v>
      </c>
      <c r="AE66" s="1">
        <f>(Surrend_Jr!AE14+AsocJr!AD66-Surrend_Jr!AD14)*(1+Assumptions!$B$17)</f>
        <v>86000.824428624459</v>
      </c>
      <c r="AF66" s="1">
        <f>(Surrend_Jr!AF14+AsocJr!AE66-Surrend_Jr!AE14)*(1+Assumptions!$B$17)</f>
        <v>89944.965802874853</v>
      </c>
      <c r="AG66" s="1">
        <f>(Surrend_Jr!AG14+AsocJr!AF66-Surrend_Jr!AF14)*(1+Assumptions!$B$17)</f>
        <v>93847.080313838509</v>
      </c>
      <c r="AH66" s="1">
        <f>(Surrend_Jr!AH14+AsocJr!AG66-Surrend_Jr!AG14)*(1+Assumptions!$B$17)</f>
        <v>97707.854460838309</v>
      </c>
      <c r="AI66" s="1">
        <f>(Surrend_Jr!AI14+AsocJr!AH66-Surrend_Jr!AH14)*(1+Assumptions!$B$17)</f>
        <v>101527.96462935218</v>
      </c>
      <c r="AJ66" s="1">
        <f>(Surrend_Jr!AJ14+AsocJr!AI66-Surrend_Jr!AI14)*(1+Assumptions!$B$17)</f>
        <v>105308.07724332214</v>
      </c>
      <c r="AK66" s="1">
        <f>(Surrend_Jr!AK14+AsocJr!AJ66-Surrend_Jr!AJ14)*(1+Assumptions!$B$17)</f>
        <v>109048.84891518028</v>
      </c>
      <c r="AL66" s="1">
        <f>(Surrend_Jr!AL14+AsocJr!AK66-Surrend_Jr!AK14)*(1+Assumptions!$B$17)</f>
        <v>112750.9265936267</v>
      </c>
      <c r="AM66" s="1">
        <f>(Surrend_Jr!AM14+AsocJr!AL66-Surrend_Jr!AL14)*(1+Assumptions!$B$17)</f>
        <v>116414.94770919262</v>
      </c>
      <c r="AN66" s="1">
        <f>Surrend_Jr!AN14*(1+Assumptions!$B$17)</f>
        <v>116288.33406661861</v>
      </c>
      <c r="AO66" s="1">
        <f>(Surrend_Jr!AO14+AsocJr!AN66-Surrend_Jr!AN14)*(1+Assumptions!$B$17)</f>
        <v>119865.82996948618</v>
      </c>
      <c r="AP66" s="1">
        <f>(Surrend_Jr!AP14+AsocJr!AO66-Surrend_Jr!AO14)*(1+Assumptions!$B$17)</f>
        <v>123407.0856906502</v>
      </c>
      <c r="AQ66" s="1">
        <f>(Surrend_Jr!AQ14+AsocJr!AP66-Surrend_Jr!AP14)*(1+Assumptions!$B$17)</f>
        <v>126912.70186877155</v>
      </c>
      <c r="AR66" s="1">
        <f>(Surrend_Jr!AR14+AsocJr!AQ66-Surrend_Jr!AQ14)*(1+Assumptions!$B$17)</f>
        <v>130383.27031965196</v>
      </c>
      <c r="AS66" s="1">
        <f>(Surrend_Jr!AS14+AsocJr!AR66-Surrend_Jr!AR14)*(1+Assumptions!$B$17)</f>
        <v>133819.37416918829</v>
      </c>
      <c r="AT66" s="1">
        <f>(Surrend_Jr!AT14+AsocJr!AS66-Surrend_Jr!AS14)*(1+Assumptions!$B$17)</f>
        <v>137221.58798433424</v>
      </c>
      <c r="AU66" s="1">
        <f>(Surrend_Jr!AU14+AsocJr!AT66-Surrend_Jr!AT14)*(1+Assumptions!$B$17)</f>
        <v>140590.4779020999</v>
      </c>
      <c r="AV66" s="1">
        <f>(Surrend_Jr!AV14+AsocJr!AU66-Surrend_Jr!AU14)*(1+Assumptions!$B$17)</f>
        <v>143926.60175661813</v>
      </c>
      <c r="AW66" s="1">
        <f>(Surrend_Jr!AW14+AsocJr!AV66-Surrend_Jr!AV14)*(1+Assumptions!$B$17)</f>
        <v>147230.50920430705</v>
      </c>
      <c r="AX66" s="1">
        <f>(Surrend_Jr!AX14+AsocJr!AW66-Surrend_Jr!AW14)*(1+Assumptions!$B$17)</f>
        <v>150502.74184715713</v>
      </c>
      <c r="AY66" s="1">
        <f>(Surrend_Jr!AY14+AsocJr!AX66-Surrend_Jr!AX14)*(1+Assumptions!$B$17)</f>
        <v>153743.83335417102</v>
      </c>
      <c r="AZ66" s="1">
        <f t="shared" ref="AZ66:AZ72" si="83">AA66</f>
        <v>71663.17333561588</v>
      </c>
      <c r="BA66" s="1">
        <f t="shared" ref="BA66:BA72" si="84">AM66</f>
        <v>116414.94770919262</v>
      </c>
      <c r="BB66" s="1">
        <f t="shared" ref="BB66:BB72" si="85">AY66</f>
        <v>153743.83335417102</v>
      </c>
    </row>
    <row r="67" spans="1:54" x14ac:dyDescent="0.25">
      <c r="A67" s="5" t="s">
        <v>20</v>
      </c>
      <c r="C67" s="1">
        <f>Surrend_Jr!C15*(1+Assumptions!$B$17)</f>
        <v>0</v>
      </c>
      <c r="D67" s="1">
        <f>(Surrend_Jr!D15+AsocJr!C67-Surrend_Jr!C15)*(1+Assumptions!$B$17)</f>
        <v>0</v>
      </c>
      <c r="E67" s="1">
        <f>(Surrend_Jr!E15+AsocJr!D67-Surrend_Jr!D15)*(1+Assumptions!$B$17)</f>
        <v>0</v>
      </c>
      <c r="F67" s="1">
        <f>(Surrend_Jr!F15+AsocJr!E67-Surrend_Jr!E15)*(1+Assumptions!$B$17)</f>
        <v>0</v>
      </c>
      <c r="G67" s="1">
        <f>(Surrend_Jr!G15+AsocJr!F67-Surrend_Jr!F15)*(1+Assumptions!$B$17)</f>
        <v>0</v>
      </c>
      <c r="H67" s="1">
        <f>(Surrend_Jr!H15+AsocJr!G67-Surrend_Jr!G15)*(1+Assumptions!$B$17)</f>
        <v>0</v>
      </c>
      <c r="I67" s="1">
        <f>(Surrend_Jr!I15+AsocJr!H67-Surrend_Jr!H15)*(1+Assumptions!$B$17)</f>
        <v>49260.740623305966</v>
      </c>
      <c r="J67" s="1">
        <f>(Surrend_Jr!J15+AsocJr!I67-Surrend_Jr!I15)*(1+Assumptions!$B$17)</f>
        <v>48535.31413836556</v>
      </c>
      <c r="K67" s="1">
        <f>(Surrend_Jr!K15+AsocJr!J67-Surrend_Jr!J15)*(1+Assumptions!$B$17)</f>
        <v>47823.473275844291</v>
      </c>
      <c r="L67" s="1">
        <f>(Surrend_Jr!L15+AsocJr!K67-Surrend_Jr!K15)*(1+Assumptions!$B$17)</f>
        <v>96385.715846201376</v>
      </c>
      <c r="M67" s="1">
        <f>(Surrend_Jr!M15+AsocJr!L67-Surrend_Jr!L15)*(1+Assumptions!$B$17)</f>
        <v>94974.895681327209</v>
      </c>
      <c r="N67" s="1">
        <f>(Surrend_Jr!N15+AsocJr!M67-Surrend_Jr!M15)*(1+Assumptions!$B$17)</f>
        <v>93590.531372864731</v>
      </c>
      <c r="O67" s="1">
        <f t="shared" si="82"/>
        <v>93590.531372864731</v>
      </c>
      <c r="P67" s="1">
        <f>Surrend_Jr!P15*(1+Assumptions!$B$17)</f>
        <v>140083.31447795077</v>
      </c>
      <c r="Q67" s="1">
        <f>(Surrend_Jr!Q15+AsocJr!P67-Surrend_Jr!P15)*(1+Assumptions!$B$17)</f>
        <v>187281.15176008234</v>
      </c>
      <c r="R67" s="1">
        <f>(Surrend_Jr!R15+AsocJr!Q67-Surrend_Jr!Q15)*(1+Assumptions!$B$17)</f>
        <v>233792.19614242954</v>
      </c>
      <c r="S67" s="1">
        <f>(Surrend_Jr!S15+AsocJr!R67-Surrend_Jr!R15)*(1+Assumptions!$B$17)</f>
        <v>279629.34275782615</v>
      </c>
      <c r="T67" s="1">
        <f>(Surrend_Jr!T15+AsocJr!S67-Surrend_Jr!S15)*(1+Assumptions!$B$17)</f>
        <v>324805.25637116196</v>
      </c>
      <c r="U67" s="1">
        <f>(Surrend_Jr!U15+AsocJr!T67-Surrend_Jr!T15)*(1+Assumptions!$B$17)</f>
        <v>369332.37553171668</v>
      </c>
      <c r="V67" s="1">
        <f>(Surrend_Jr!V15+AsocJr!U67-Surrend_Jr!U15)*(1+Assumptions!$B$17)</f>
        <v>413222.91665077046</v>
      </c>
      <c r="W67" s="1">
        <f>(Surrend_Jr!W15+AsocJr!V67-Surrend_Jr!V15)*(1+Assumptions!$B$17)</f>
        <v>456488.87800583645</v>
      </c>
      <c r="X67" s="1">
        <f>(Surrend_Jr!X15+AsocJr!W67-Surrend_Jr!W15)*(1+Assumptions!$B$17)</f>
        <v>499142.04367283516</v>
      </c>
      <c r="Y67" s="1">
        <f>(Surrend_Jr!Y15+AsocJr!X67-Surrend_Jr!X15)*(1+Assumptions!$B$17)</f>
        <v>541193.98738750978</v>
      </c>
      <c r="Z67" s="1">
        <f>(Surrend_Jr!Z15+AsocJr!Y67-Surrend_Jr!Y15)*(1+Assumptions!$B$17)</f>
        <v>582656.07633735391</v>
      </c>
      <c r="AA67" s="1">
        <f>(Surrend_Jr!AA15+AsocJr!Z67-Surrend_Jr!Z15)*(1+Assumptions!$B$17)</f>
        <v>623539.47488530411</v>
      </c>
      <c r="AB67" s="1">
        <f>Surrend_Jr!AB15*(1+Assumptions!$B$17)</f>
        <v>648628.43773910496</v>
      </c>
      <c r="AC67" s="1">
        <f>(Surrend_Jr!AC15+AsocJr!AB67-Surrend_Jr!AB15)*(1+Assumptions!$B$17)</f>
        <v>688337.3072035989</v>
      </c>
      <c r="AD67" s="1">
        <f>(Surrend_Jr!AD15+AsocJr!AC67-Surrend_Jr!AC15)*(1+Assumptions!$B$17)</f>
        <v>727499.63545637298</v>
      </c>
      <c r="AE67" s="1">
        <f>(Surrend_Jr!AE15+AsocJr!AD67-Surrend_Jr!AD15)*(1+Assumptions!$B$17)</f>
        <v>766125.81094263261</v>
      </c>
      <c r="AF67" s="1">
        <f>(Surrend_Jr!AF15+AsocJr!AE67-Surrend_Jr!AE15)*(1+Assumptions!$B$17)</f>
        <v>804226.03691842966</v>
      </c>
      <c r="AG67" s="1">
        <f>(Surrend_Jr!AG15+AsocJr!AF67-Surrend_Jr!AF15)*(1+Assumptions!$B$17)</f>
        <v>841810.33478996821</v>
      </c>
      <c r="AH67" s="1">
        <f>(Surrend_Jr!AH15+AsocJr!AG67-Surrend_Jr!AG15)*(1+Assumptions!$B$17)</f>
        <v>878888.54739282408</v>
      </c>
      <c r="AI67" s="1">
        <f>(Surrend_Jr!AI15+AsocJr!AH67-Surrend_Jr!AH15)*(1+Assumptions!$B$17)</f>
        <v>915470.34221215651</v>
      </c>
      <c r="AJ67" s="1">
        <f>(Surrend_Jr!AJ15+AsocJr!AI67-Surrend_Jr!AI15)*(1+Assumptions!$B$17)</f>
        <v>951565.21454497601</v>
      </c>
      <c r="AK67" s="1">
        <f>(Surrend_Jr!AK15+AsocJr!AJ67-Surrend_Jr!AJ15)*(1+Assumptions!$B$17)</f>
        <v>987182.49060551135</v>
      </c>
      <c r="AL67" s="1">
        <f>(Surrend_Jr!AL15+AsocJr!AK67-Surrend_Jr!AK15)*(1+Assumptions!$B$17)</f>
        <v>1022331.3305746977</v>
      </c>
      <c r="AM67" s="1">
        <f>(Surrend_Jr!AM15+AsocJr!AL67-Surrend_Jr!AL15)*(1+Assumptions!$B$17)</f>
        <v>1057020.7315947961</v>
      </c>
      <c r="AN67" s="1">
        <f>Surrend_Jr!AN15*(1+Assumptions!$B$17)</f>
        <v>1057575.7398293212</v>
      </c>
      <c r="AO67" s="1">
        <f>(Surrend_Jr!AO15+AsocJr!AN67-Surrend_Jr!AN15)*(1+Assumptions!$B$17)</f>
        <v>1091262.344907867</v>
      </c>
      <c r="AP67" s="1">
        <f>(Surrend_Jr!AP15+AsocJr!AO67-Surrend_Jr!AO15)*(1+Assumptions!$B$17)</f>
        <v>1124515.1923740711</v>
      </c>
      <c r="AQ67" s="1">
        <f>(Surrend_Jr!AQ15+AsocJr!AP67-Surrend_Jr!AP15)*(1+Assumptions!$B$17)</f>
        <v>1157342.654916629</v>
      </c>
      <c r="AR67" s="1">
        <f>(Surrend_Jr!AR15+AsocJr!AQ67-Surrend_Jr!AQ15)*(1+Assumptions!$B$17)</f>
        <v>1189752.9563656724</v>
      </c>
      <c r="AS67" s="1">
        <f>(Surrend_Jr!AS15+AsocJr!AR67-Surrend_Jr!AR15)*(1+Assumptions!$B$17)</f>
        <v>1221754.1743782787</v>
      </c>
      <c r="AT67" s="1">
        <f>(Surrend_Jr!AT15+AsocJr!AS67-Surrend_Jr!AS15)*(1+Assumptions!$B$17)</f>
        <v>1253354.2430756607</v>
      </c>
      <c r="AU67" s="1">
        <f>(Surrend_Jr!AU15+AsocJr!AT67-Surrend_Jr!AT15)*(1+Assumptions!$B$17)</f>
        <v>1284560.9556329097</v>
      </c>
      <c r="AV67" s="1">
        <f>(Surrend_Jr!AV15+AsocJr!AU67-Surrend_Jr!AU15)*(1+Assumptions!$B$17)</f>
        <v>1315381.9668221402</v>
      </c>
      <c r="AW67" s="1">
        <f>(Surrend_Jr!AW15+AsocJr!AV67-Surrend_Jr!AV15)*(1+Assumptions!$B$17)</f>
        <v>1345824.7955098785</v>
      </c>
      <c r="AX67" s="1">
        <f>(Surrend_Jr!AX15+AsocJr!AW67-Surrend_Jr!AW15)*(1+Assumptions!$B$17)</f>
        <v>1375896.8271095192</v>
      </c>
      <c r="AY67" s="1">
        <f>(Surrend_Jr!AY15+AsocJr!AX67-Surrend_Jr!AX15)*(1+Assumptions!$B$17)</f>
        <v>1405605.3159896587</v>
      </c>
      <c r="AZ67" s="1">
        <f t="shared" si="83"/>
        <v>623539.47488530411</v>
      </c>
      <c r="BA67" s="1">
        <f t="shared" si="84"/>
        <v>1057020.7315947961</v>
      </c>
      <c r="BB67" s="1">
        <f t="shared" si="85"/>
        <v>1405605.3159896587</v>
      </c>
    </row>
    <row r="68" spans="1:54" x14ac:dyDescent="0.25">
      <c r="A68" s="5" t="s">
        <v>21</v>
      </c>
      <c r="C68" s="1">
        <f>Surrend_Jr!C16*(1+Assumptions!$B$17)</f>
        <v>0</v>
      </c>
      <c r="D68" s="1">
        <f>(Surrend_Jr!D16+AsocJr!C68-Surrend_Jr!C16)*(1+Assumptions!$B$17)</f>
        <v>0</v>
      </c>
      <c r="E68" s="1">
        <f>(Surrend_Jr!E16+AsocJr!D68-Surrend_Jr!D16)*(1+Assumptions!$B$17)</f>
        <v>0</v>
      </c>
      <c r="F68" s="1">
        <f>(Surrend_Jr!F16+AsocJr!E68-Surrend_Jr!E16)*(1+Assumptions!$B$17)</f>
        <v>0</v>
      </c>
      <c r="G68" s="1">
        <f>(Surrend_Jr!G16+AsocJr!F68-Surrend_Jr!F16)*(1+Assumptions!$B$17)</f>
        <v>0</v>
      </c>
      <c r="H68" s="1">
        <f>(Surrend_Jr!H16+AsocJr!G68-Surrend_Jr!G16)*(1+Assumptions!$B$17)</f>
        <v>245802.06624663874</v>
      </c>
      <c r="I68" s="1">
        <f>(Surrend_Jr!I16+AsocJr!H68-Surrend_Jr!H16)*(1+Assumptions!$B$17)</f>
        <v>241690.71692452431</v>
      </c>
      <c r="J68" s="1">
        <f>(Surrend_Jr!J16+AsocJr!I68-Surrend_Jr!I16)*(1+Assumptions!$B$17)</f>
        <v>237664.22894107417</v>
      </c>
      <c r="K68" s="1">
        <f>(Surrend_Jr!K16+AsocJr!J68-Surrend_Jr!J16)*(1+Assumptions!$B$17)</f>
        <v>479522.97994033748</v>
      </c>
      <c r="L68" s="1">
        <f>(Surrend_Jr!L16+AsocJr!K68-Surrend_Jr!K16)*(1+Assumptions!$B$17)</f>
        <v>471549.8333046179</v>
      </c>
      <c r="M68" s="1">
        <f>(Surrend_Jr!M16+AsocJr!L68-Surrend_Jr!L16)*(1+Assumptions!$B$17)</f>
        <v>463741.44426340016</v>
      </c>
      <c r="N68" s="1">
        <f>(Surrend_Jr!N16+AsocJr!M68-Surrend_Jr!M16)*(1+Assumptions!$B$17)</f>
        <v>701896.60124477791</v>
      </c>
      <c r="O68" s="1">
        <f t="shared" si="82"/>
        <v>701896.60124477791</v>
      </c>
      <c r="P68" s="1">
        <f>Surrend_Jr!P16*(1+Assumptions!$B$17)</f>
        <v>680993.07432332507</v>
      </c>
      <c r="Q68" s="1">
        <f>(Surrend_Jr!Q16+AsocJr!P68-Surrend_Jr!P16)*(1+Assumptions!$B$17)</f>
        <v>669602.60695567285</v>
      </c>
      <c r="R68" s="1">
        <f>(Surrend_Jr!R16+AsocJr!Q68-Surrend_Jr!Q16)*(1+Assumptions!$B$17)</f>
        <v>658447.2473915905</v>
      </c>
      <c r="S68" s="1">
        <f>(Surrend_Jr!S16+AsocJr!R68-Surrend_Jr!R16)*(1+Assumptions!$B$17)</f>
        <v>893324.38361489202</v>
      </c>
      <c r="T68" s="1">
        <f>(Surrend_Jr!T16+AsocJr!S68-Surrend_Jr!S16)*(1+Assumptions!$B$17)</f>
        <v>878513.94919083733</v>
      </c>
      <c r="U68" s="1">
        <f>(Surrend_Jr!U16+AsocJr!T68-Surrend_Jr!T16)*(1+Assumptions!$B$17)</f>
        <v>864009.72817835887</v>
      </c>
      <c r="V68" s="1">
        <f>(Surrend_Jr!V16+AsocJr!U68-Surrend_Jr!U16)*(1+Assumptions!$B$17)</f>
        <v>1095607.695308724</v>
      </c>
      <c r="W68" s="1">
        <f>(Surrend_Jr!W16+AsocJr!V68-Surrend_Jr!V16)*(1+Assumptions!$B$17)</f>
        <v>1077586.3991887013</v>
      </c>
      <c r="X68" s="1">
        <f>(Surrend_Jr!X16+AsocJr!W68-Surrend_Jr!W16)*(1+Assumptions!$B$17)</f>
        <v>1059938.2666470003</v>
      </c>
      <c r="Y68" s="1">
        <f>(Surrend_Jr!Y16+AsocJr!X68-Surrend_Jr!X16)*(1+Assumptions!$B$17)</f>
        <v>1288457.9423584645</v>
      </c>
      <c r="Z68" s="1">
        <f>(Surrend_Jr!Z16+AsocJr!Y68-Surrend_Jr!Y16)*(1+Assumptions!$B$17)</f>
        <v>1267422.6715038561</v>
      </c>
      <c r="AA68" s="1">
        <f>(Surrend_Jr!AA16+AsocJr!Z68-Surrend_Jr!Z16)*(1+Assumptions!$B$17)</f>
        <v>1246823.6035837857</v>
      </c>
      <c r="AB68" s="1">
        <f>Surrend_Jr!AB16*(1+Assumptions!$B$17)</f>
        <v>1434214.4689958489</v>
      </c>
      <c r="AC68" s="1">
        <f>(Surrend_Jr!AC16+AsocJr!AB68-Surrend_Jr!AB16)*(1+Assumptions!$B$17)</f>
        <v>1410225.424579289</v>
      </c>
      <c r="AD68" s="1">
        <f>(Surrend_Jr!AD16+AsocJr!AC68-Surrend_Jr!AC16)*(1+Assumptions!$B$17)</f>
        <v>1386731.5320612844</v>
      </c>
      <c r="AE68" s="1">
        <f>(Surrend_Jr!AE16+AsocJr!AD68-Surrend_Jr!AD16)*(1+Assumptions!$B$17)</f>
        <v>1609525.0049711899</v>
      </c>
      <c r="AF68" s="1">
        <f>(Surrend_Jr!AF16+AsocJr!AE68-Surrend_Jr!AE16)*(1+Assumptions!$B$17)</f>
        <v>1582880.7059954125</v>
      </c>
      <c r="AG68" s="1">
        <f>(Surrend_Jr!AG16+AsocJr!AF68-Surrend_Jr!AF16)*(1+Assumptions!$B$17)</f>
        <v>1556787.4498184088</v>
      </c>
      <c r="AH68" s="1">
        <f>(Surrend_Jr!AH16+AsocJr!AG68-Surrend_Jr!AG16)*(1+Assumptions!$B$17)</f>
        <v>1777036.3412715443</v>
      </c>
      <c r="AI68" s="1">
        <f>(Surrend_Jr!AI16+AsocJr!AH68-Surrend_Jr!AH16)*(1+Assumptions!$B$17)</f>
        <v>1747901.1565470514</v>
      </c>
      <c r="AJ68" s="1">
        <f>(Surrend_Jr!AJ16+AsocJr!AI68-Surrend_Jr!AI16)*(1+Assumptions!$B$17)</f>
        <v>1719369.6455950513</v>
      </c>
      <c r="AK68" s="1">
        <f>(Surrend_Jr!AK16+AsocJr!AJ68-Surrend_Jr!AJ16)*(1+Assumptions!$B$17)</f>
        <v>1937231.8698373109</v>
      </c>
      <c r="AL68" s="1">
        <f>(Surrend_Jr!AL16+AsocJr!AK68-Surrend_Jr!AK16)*(1+Assumptions!$B$17)</f>
        <v>1905760.5829548084</v>
      </c>
      <c r="AM68" s="1">
        <f>(Surrend_Jr!AM16+AsocJr!AL68-Surrend_Jr!AL16)*(1+Assumptions!$B$17)</f>
        <v>1874942.5328668843</v>
      </c>
      <c r="AN68" s="1">
        <f>Surrend_Jr!AN16*(1+Assumptions!$B$17)</f>
        <v>2025279.894070229</v>
      </c>
      <c r="AO68" s="1">
        <f>(Surrend_Jr!AO16+AsocJr!AN68-Surrend_Jr!AN16)*(1+Assumptions!$B$17)</f>
        <v>1991404.5355481298</v>
      </c>
      <c r="AP68" s="1">
        <f>(Surrend_Jr!AP16+AsocJr!AO68-Surrend_Jr!AO16)*(1+Assumptions!$B$17)</f>
        <v>1958228.3898748285</v>
      </c>
      <c r="AQ68" s="1">
        <f>(Surrend_Jr!AQ16+AsocJr!AP68-Surrend_Jr!AP16)*(1+Assumptions!$B$17)</f>
        <v>2171539.6100987308</v>
      </c>
      <c r="AR68" s="1">
        <f>(Surrend_Jr!AR16+AsocJr!AQ68-Surrend_Jr!AQ16)*(1+Assumptions!$B$17)</f>
        <v>2135609.0797028039</v>
      </c>
      <c r="AS68" s="1">
        <f>(Surrend_Jr!AS16+AsocJr!AR68-Surrend_Jr!AR16)*(1+Assumptions!$B$17)</f>
        <v>2100421.7138202465</v>
      </c>
      <c r="AT68" s="1">
        <f>(Surrend_Jr!AT16+AsocJr!AS68-Surrend_Jr!AS16)*(1+Assumptions!$B$17)</f>
        <v>2311764.7957905275</v>
      </c>
      <c r="AU68" s="1">
        <f>(Surrend_Jr!AU16+AsocJr!AT68-Surrend_Jr!AT16)*(1+Assumptions!$B$17)</f>
        <v>2273908.3568123821</v>
      </c>
      <c r="AV68" s="1">
        <f>(Surrend_Jr!AV16+AsocJr!AU68-Surrend_Jr!AU16)*(1+Assumptions!$B$17)</f>
        <v>2236836.4768110858</v>
      </c>
      <c r="AW68" s="1">
        <f>(Surrend_Jr!AW16+AsocJr!AV68-Surrend_Jr!AV16)*(1+Assumptions!$B$17)</f>
        <v>2446335.6206530682</v>
      </c>
      <c r="AX68" s="1">
        <f>(Surrend_Jr!AX16+AsocJr!AW68-Surrend_Jr!AW16)*(1+Assumptions!$B$17)</f>
        <v>2406675.0174643127</v>
      </c>
      <c r="AY68" s="1">
        <f>(Surrend_Jr!AY16+AsocJr!AX68-Surrend_Jr!AX16)*(1+Assumptions!$B$17)</f>
        <v>2367837.9611697262</v>
      </c>
      <c r="AZ68" s="1">
        <f t="shared" si="83"/>
        <v>1246823.6035837857</v>
      </c>
      <c r="BA68" s="1">
        <f t="shared" si="84"/>
        <v>1874942.5328668843</v>
      </c>
      <c r="BB68" s="1">
        <f t="shared" si="85"/>
        <v>2367837.9611697262</v>
      </c>
    </row>
    <row r="69" spans="1:54" x14ac:dyDescent="0.25">
      <c r="A69" s="5" t="s">
        <v>22</v>
      </c>
      <c r="C69" s="1">
        <f>Surrend_Jr!C17*(1+Assumptions!$B$17)</f>
        <v>0</v>
      </c>
      <c r="D69" s="1">
        <f>(Surrend_Jr!D17+AsocJr!C69-Surrend_Jr!C17)*(1+Assumptions!$B$17)</f>
        <v>0</v>
      </c>
      <c r="E69" s="1">
        <f>(Surrend_Jr!E17+AsocJr!D69-Surrend_Jr!D17)*(1+Assumptions!$B$17)</f>
        <v>0</v>
      </c>
      <c r="F69" s="1">
        <f>(Surrend_Jr!F17+AsocJr!E69-Surrend_Jr!E17)*(1+Assumptions!$B$17)</f>
        <v>0</v>
      </c>
      <c r="G69" s="1">
        <f>(Surrend_Jr!G17+AsocJr!F69-Surrend_Jr!F17)*(1+Assumptions!$B$17)</f>
        <v>884887.43848789949</v>
      </c>
      <c r="H69" s="1">
        <f>(Surrend_Jr!H17+AsocJr!G69-Surrend_Jr!G17)*(1+Assumptions!$B$17)</f>
        <v>870086.58092828747</v>
      </c>
      <c r="I69" s="1">
        <f>(Surrend_Jr!I17+AsocJr!H69-Surrend_Jr!H17)*(1+Assumptions!$B$17)</f>
        <v>855591.22418786702</v>
      </c>
      <c r="J69" s="1">
        <f>(Surrend_Jr!J17+AsocJr!I69-Surrend_Jr!I17)*(1+Assumptions!$B$17)</f>
        <v>1726282.7277852152</v>
      </c>
      <c r="K69" s="1">
        <f>(Surrend_Jr!K17+AsocJr!J69-Surrend_Jr!J17)*(1+Assumptions!$B$17)</f>
        <v>1697579.3998966243</v>
      </c>
      <c r="L69" s="1">
        <f>(Surrend_Jr!L17+AsocJr!K69-Surrend_Jr!K17)*(1+Assumptions!$B$17)</f>
        <v>1669469.1993482404</v>
      </c>
      <c r="M69" s="1">
        <f>(Surrend_Jr!M17+AsocJr!L69-Surrend_Jr!L17)*(1+Assumptions!$B$17)</f>
        <v>2526827.7644812004</v>
      </c>
      <c r="N69" s="1">
        <f>(Surrend_Jr!N17+AsocJr!M69-Surrend_Jr!M17)*(1+Assumptions!$B$17)</f>
        <v>2485067.7968205484</v>
      </c>
      <c r="O69" s="1">
        <f t="shared" si="82"/>
        <v>2485067.7968205484</v>
      </c>
      <c r="P69" s="1">
        <f>Surrend_Jr!P17*(1+Assumptions!$B$17)</f>
        <v>2402543.5662126914</v>
      </c>
      <c r="Q69" s="1">
        <f>(Surrend_Jr!Q17+AsocJr!P69-Surrend_Jr!P17)*(1+Assumptions!$B$17)</f>
        <v>2362357.9973396142</v>
      </c>
      <c r="R69" s="1">
        <f>(Surrend_Jr!R17+AsocJr!Q69-Surrend_Jr!Q17)*(1+Assumptions!$B$17)</f>
        <v>3207889.3272854313</v>
      </c>
      <c r="S69" s="1">
        <f>(Surrend_Jr!S17+AsocJr!R69-Surrend_Jr!R17)*(1+Assumptions!$B$17)</f>
        <v>3154545.3166034855</v>
      </c>
      <c r="T69" s="1">
        <f>(Surrend_Jr!T17+AsocJr!S69-Surrend_Jr!S17)*(1+Assumptions!$B$17)</f>
        <v>3987191.0261113197</v>
      </c>
      <c r="U69" s="1">
        <f>(Surrend_Jr!U17+AsocJr!T69-Surrend_Jr!T17)*(1+Assumptions!$B$17)</f>
        <v>4806116.2300226428</v>
      </c>
      <c r="V69" s="1">
        <f>(Surrend_Jr!V17+AsocJr!U69-Surrend_Jr!U17)*(1+Assumptions!$B$17)</f>
        <v>4726717.4999041585</v>
      </c>
      <c r="W69" s="1">
        <f>(Surrend_Jr!W17+AsocJr!V69-Surrend_Jr!V17)*(1+Assumptions!$B$17)</f>
        <v>5533848.9315725015</v>
      </c>
      <c r="X69" s="1">
        <f>(Surrend_Jr!X17+AsocJr!W69-Surrend_Jr!W17)*(1+Assumptions!$B$17)</f>
        <v>6327789.5537471659</v>
      </c>
      <c r="Y69" s="1">
        <f>(Surrend_Jr!Y17+AsocJr!X69-Surrend_Jr!X17)*(1+Assumptions!$B$17)</f>
        <v>6223925.4076178735</v>
      </c>
      <c r="Z69" s="1">
        <f>(Surrend_Jr!Z17+AsocJr!Y69-Surrend_Jr!Y17)*(1+Assumptions!$B$17)</f>
        <v>7007100.26943985</v>
      </c>
      <c r="AA69" s="1">
        <f>(Surrend_Jr!AA17+AsocJr!Z69-Surrend_Jr!Z17)*(1+Assumptions!$B$17)</f>
        <v>7777583.0549711166</v>
      </c>
      <c r="AB69" s="1">
        <f>Surrend_Jr!AB17*(1+Assumptions!$B$17)</f>
        <v>7462452.2128300471</v>
      </c>
      <c r="AC69" s="1">
        <f>(Surrend_Jr!AC17+AsocJr!AB69-Surrend_Jr!AB17)*(1+Assumptions!$B$17)</f>
        <v>8222520.7337432466</v>
      </c>
      <c r="AD69" s="1">
        <f>(Surrend_Jr!AD17+AsocJr!AC69-Surrend_Jr!AC17)*(1+Assumptions!$B$17)</f>
        <v>8970364.7533259299</v>
      </c>
      <c r="AE69" s="1">
        <f>(Surrend_Jr!AE17+AsocJr!AD69-Surrend_Jr!AD17)*(1+Assumptions!$B$17)</f>
        <v>8821351.0686115678</v>
      </c>
      <c r="AF69" s="1">
        <f>(Surrend_Jr!AF17+AsocJr!AE69-Surrend_Jr!AE17)*(1+Assumptions!$B$17)</f>
        <v>9560304.5968507249</v>
      </c>
      <c r="AG69" s="1">
        <f>(Surrend_Jr!AG17+AsocJr!AF69-Surrend_Jr!AF17)*(1+Assumptions!$B$17)</f>
        <v>10287475.772246212</v>
      </c>
      <c r="AH69" s="1">
        <f>(Surrend_Jr!AH17+AsocJr!AG69-Surrend_Jr!AG17)*(1+Assumptions!$B$17)</f>
        <v>10118222.613841027</v>
      </c>
      <c r="AI69" s="1">
        <f>(Surrend_Jr!AI17+AsocJr!AH69-Surrend_Jr!AH17)*(1+Assumptions!$B$17)</f>
        <v>10837361.436667789</v>
      </c>
      <c r="AJ69" s="1">
        <f>(Surrend_Jr!AJ17+AsocJr!AI69-Surrend_Jr!AI17)*(1+Assumptions!$B$17)</f>
        <v>11545134.24496915</v>
      </c>
      <c r="AK69" s="1">
        <f>(Surrend_Jr!AK17+AsocJr!AJ69-Surrend_Jr!AJ17)*(1+Assumptions!$B$17)</f>
        <v>11356890.796641264</v>
      </c>
      <c r="AL69" s="1">
        <f>(Surrend_Jr!AL17+AsocJr!AK69-Surrend_Jr!AK17)*(1+Assumptions!$B$17)</f>
        <v>12057439.311007679</v>
      </c>
      <c r="AM69" s="1">
        <f>(Surrend_Jr!AM17+AsocJr!AL69-Surrend_Jr!AL17)*(1+Assumptions!$B$17)</f>
        <v>12747013.858731668</v>
      </c>
      <c r="AN69" s="1">
        <f>Surrend_Jr!AN17*(1+Assumptions!$B$17)</f>
        <v>12141604.262282947</v>
      </c>
      <c r="AO69" s="1">
        <f>(Surrend_Jr!AO17+AsocJr!AN69-Surrend_Jr!AN17)*(1+Assumptions!$B$17)</f>
        <v>12823408.068418339</v>
      </c>
      <c r="AP69" s="1">
        <f>(Surrend_Jr!AP17+AsocJr!AO69-Surrend_Jr!AO17)*(1+Assumptions!$B$17)</f>
        <v>13494602.815732688</v>
      </c>
      <c r="AQ69" s="1">
        <f>(Surrend_Jr!AQ17+AsocJr!AP69-Surrend_Jr!AP17)*(1+Assumptions!$B$17)</f>
        <v>13270523.156581474</v>
      </c>
      <c r="AR69" s="1">
        <f>(Surrend_Jr!AR17+AsocJr!AQ69-Surrend_Jr!AQ17)*(1+Assumptions!$B$17)</f>
        <v>13935962.506968293</v>
      </c>
      <c r="AS69" s="1">
        <f>(Surrend_Jr!AS17+AsocJr!AR69-Surrend_Jr!AR17)*(1+Assumptions!$B$17)</f>
        <v>14591140.430413144</v>
      </c>
      <c r="AT69" s="1">
        <f>(Surrend_Jr!AT17+AsocJr!AS69-Surrend_Jr!AS17)*(1+Assumptions!$B$17)</f>
        <v>14351384.693230845</v>
      </c>
      <c r="AU69" s="1">
        <f>(Surrend_Jr!AU17+AsocJr!AT69-Surrend_Jr!AT17)*(1+Assumptions!$B$17)</f>
        <v>15001481.963323163</v>
      </c>
      <c r="AV69" s="1">
        <f>(Surrend_Jr!AV17+AsocJr!AU69-Surrend_Jr!AU17)*(1+Assumptions!$B$17)</f>
        <v>15641645.19128903</v>
      </c>
      <c r="AW69" s="1">
        <f>(Surrend_Jr!AW17+AsocJr!AV69-Surrend_Jr!AV17)*(1+Assumptions!$B$17)</f>
        <v>15387195.663000081</v>
      </c>
      <c r="AX69" s="1">
        <f>(Surrend_Jr!AX17+AsocJr!AW69-Surrend_Jr!AW17)*(1+Assumptions!$B$17)</f>
        <v>16022913.69574392</v>
      </c>
      <c r="AY69" s="1">
        <f>(Surrend_Jr!AY17+AsocJr!AX69-Surrend_Jr!AX17)*(1+Assumptions!$B$17)</f>
        <v>16649006.01673851</v>
      </c>
      <c r="AZ69" s="1">
        <f t="shared" si="83"/>
        <v>7777583.0549711166</v>
      </c>
      <c r="BA69" s="1">
        <f t="shared" si="84"/>
        <v>12747013.858731668</v>
      </c>
      <c r="BB69" s="1">
        <f t="shared" si="85"/>
        <v>16649006.01673851</v>
      </c>
    </row>
    <row r="70" spans="1:54" x14ac:dyDescent="0.25">
      <c r="A70" s="5" t="s">
        <v>23</v>
      </c>
      <c r="C70" s="1">
        <f>Surrend_Jr!C18*(1+Assumptions!$B$17)</f>
        <v>0</v>
      </c>
      <c r="D70" s="1">
        <f>(Surrend_Jr!D18+AsocJr!C70-Surrend_Jr!C18)*(1+Assumptions!$B$17)</f>
        <v>0</v>
      </c>
      <c r="E70" s="1">
        <f>(Surrend_Jr!E18+AsocJr!D70-Surrend_Jr!D18)*(1+Assumptions!$B$17)</f>
        <v>0</v>
      </c>
      <c r="F70" s="1">
        <f>(Surrend_Jr!F18+AsocJr!E70-Surrend_Jr!E18)*(1+Assumptions!$B$17)</f>
        <v>0</v>
      </c>
      <c r="G70" s="1">
        <f>(Surrend_Jr!G18+AsocJr!F70-Surrend_Jr!F18)*(1+Assumptions!$B$17)</f>
        <v>0</v>
      </c>
      <c r="H70" s="1">
        <f>(Surrend_Jr!H18+AsocJr!G70-Surrend_Jr!G18)*(1+Assumptions!$B$17)</f>
        <v>0</v>
      </c>
      <c r="I70" s="1">
        <f>(Surrend_Jr!I18+AsocJr!H70-Surrend_Jr!H18)*(1+Assumptions!$B$17)</f>
        <v>0</v>
      </c>
      <c r="J70" s="1">
        <f>(Surrend_Jr!J18+AsocJr!I70-Surrend_Jr!I18)*(1+Assumptions!$B$17)</f>
        <v>0</v>
      </c>
      <c r="K70" s="1">
        <f>(Surrend_Jr!K18+AsocJr!J70-Surrend_Jr!J18)*(1+Assumptions!$B$17)</f>
        <v>0</v>
      </c>
      <c r="L70" s="1">
        <f>(Surrend_Jr!L18+AsocJr!K70-Surrend_Jr!K18)*(1+Assumptions!$B$17)</f>
        <v>0</v>
      </c>
      <c r="M70" s="1">
        <f>(Surrend_Jr!M18+AsocJr!L70-Surrend_Jr!L18)*(1+Assumptions!$B$17)</f>
        <v>0</v>
      </c>
      <c r="N70" s="1">
        <f>(Surrend_Jr!N18+AsocJr!M70-Surrend_Jr!M18)*(1+Assumptions!$B$17)</f>
        <v>0</v>
      </c>
      <c r="O70" s="1">
        <f t="shared" si="82"/>
        <v>0</v>
      </c>
      <c r="P70" s="1">
        <f>Surrend_Jr!P18*(1+Assumptions!$B$17)</f>
        <v>0</v>
      </c>
      <c r="Q70" s="1">
        <f>(Surrend_Jr!Q18+AsocJr!P70-Surrend_Jr!P18)*(1+Assumptions!$B$17)</f>
        <v>0</v>
      </c>
      <c r="R70" s="1">
        <f>(Surrend_Jr!R18+AsocJr!Q70-Surrend_Jr!Q18)*(1+Assumptions!$B$17)</f>
        <v>0</v>
      </c>
      <c r="S70" s="1">
        <f>(Surrend_Jr!S18+AsocJr!R70-Surrend_Jr!R18)*(1+Assumptions!$B$17)</f>
        <v>0</v>
      </c>
      <c r="T70" s="1">
        <f>(Surrend_Jr!T18+AsocJr!S70-Surrend_Jr!S18)*(1+Assumptions!$B$17)</f>
        <v>0</v>
      </c>
      <c r="U70" s="1">
        <f>(Surrend_Jr!U18+AsocJr!T70-Surrend_Jr!T18)*(1+Assumptions!$B$17)</f>
        <v>0</v>
      </c>
      <c r="V70" s="1">
        <f>(Surrend_Jr!V18+AsocJr!U70-Surrend_Jr!U18)*(1+Assumptions!$B$17)</f>
        <v>0</v>
      </c>
      <c r="W70" s="1">
        <f>(Surrend_Jr!W18+AsocJr!V70-Surrend_Jr!V18)*(1+Assumptions!$B$17)</f>
        <v>0</v>
      </c>
      <c r="X70" s="1">
        <f>(Surrend_Jr!X18+AsocJr!W70-Surrend_Jr!W18)*(1+Assumptions!$B$17)</f>
        <v>0</v>
      </c>
      <c r="Y70" s="1">
        <f>(Surrend_Jr!Y18+AsocJr!X70-Surrend_Jr!X18)*(1+Assumptions!$B$17)</f>
        <v>0</v>
      </c>
      <c r="Z70" s="1">
        <f>(Surrend_Jr!Z18+AsocJr!Y70-Surrend_Jr!Y18)*(1+Assumptions!$B$17)</f>
        <v>0</v>
      </c>
      <c r="AA70" s="1">
        <f>(Surrend_Jr!AA18+AsocJr!Z70-Surrend_Jr!Z18)*(1+Assumptions!$B$17)</f>
        <v>0</v>
      </c>
      <c r="AB70" s="1">
        <f>Surrend_Jr!AB18*(1+Assumptions!$B$17)</f>
        <v>0</v>
      </c>
      <c r="AC70" s="1">
        <f>(Surrend_Jr!AC18+AsocJr!AB70-Surrend_Jr!AB18)*(1+Assumptions!$B$17)</f>
        <v>0</v>
      </c>
      <c r="AD70" s="1">
        <f>(Surrend_Jr!AD18+AsocJr!AC70-Surrend_Jr!AC18)*(1+Assumptions!$B$17)</f>
        <v>0</v>
      </c>
      <c r="AE70" s="1">
        <f>(Surrend_Jr!AE18+AsocJr!AD70-Surrend_Jr!AD18)*(1+Assumptions!$B$17)</f>
        <v>0</v>
      </c>
      <c r="AF70" s="1">
        <f>(Surrend_Jr!AF18+AsocJr!AE70-Surrend_Jr!AE18)*(1+Assumptions!$B$17)</f>
        <v>0</v>
      </c>
      <c r="AG70" s="1">
        <f>(Surrend_Jr!AG18+AsocJr!AF70-Surrend_Jr!AF18)*(1+Assumptions!$B$17)</f>
        <v>0</v>
      </c>
      <c r="AH70" s="1">
        <f>(Surrend_Jr!AH18+AsocJr!AG70-Surrend_Jr!AG18)*(1+Assumptions!$B$17)</f>
        <v>0</v>
      </c>
      <c r="AI70" s="1">
        <f>(Surrend_Jr!AI18+AsocJr!AH70-Surrend_Jr!AH18)*(1+Assumptions!$B$17)</f>
        <v>0</v>
      </c>
      <c r="AJ70" s="1">
        <f>(Surrend_Jr!AJ18+AsocJr!AI70-Surrend_Jr!AI18)*(1+Assumptions!$B$17)</f>
        <v>0</v>
      </c>
      <c r="AK70" s="1">
        <f>(Surrend_Jr!AK18+AsocJr!AJ70-Surrend_Jr!AJ18)*(1+Assumptions!$B$17)</f>
        <v>0</v>
      </c>
      <c r="AL70" s="1">
        <f>(Surrend_Jr!AL18+AsocJr!AK70-Surrend_Jr!AK18)*(1+Assumptions!$B$17)</f>
        <v>0</v>
      </c>
      <c r="AM70" s="1">
        <f>(Surrend_Jr!AM18+AsocJr!AL70-Surrend_Jr!AL18)*(1+Assumptions!$B$17)</f>
        <v>0</v>
      </c>
      <c r="AN70" s="1">
        <f>Surrend_Jr!AN18*(1+Assumptions!$B$17)</f>
        <v>0</v>
      </c>
      <c r="AO70" s="1">
        <f>(Surrend_Jr!AO18+AsocJr!AN70-Surrend_Jr!AN18)*(1+Assumptions!$B$17)</f>
        <v>0</v>
      </c>
      <c r="AP70" s="1">
        <f>(Surrend_Jr!AP18+AsocJr!AO70-Surrend_Jr!AO18)*(1+Assumptions!$B$17)</f>
        <v>0</v>
      </c>
      <c r="AQ70" s="1">
        <f>(Surrend_Jr!AQ18+AsocJr!AP70-Surrend_Jr!AP18)*(1+Assumptions!$B$17)</f>
        <v>0</v>
      </c>
      <c r="AR70" s="1">
        <f>(Surrend_Jr!AR18+AsocJr!AQ70-Surrend_Jr!AQ18)*(1+Assumptions!$B$17)</f>
        <v>0</v>
      </c>
      <c r="AS70" s="1">
        <f>(Surrend_Jr!AS18+AsocJr!AR70-Surrend_Jr!AR18)*(1+Assumptions!$B$17)</f>
        <v>0</v>
      </c>
      <c r="AT70" s="1">
        <f>(Surrend_Jr!AT18+AsocJr!AS70-Surrend_Jr!AS18)*(1+Assumptions!$B$17)</f>
        <v>0</v>
      </c>
      <c r="AU70" s="1">
        <f>(Surrend_Jr!AU18+AsocJr!AT70-Surrend_Jr!AT18)*(1+Assumptions!$B$17)</f>
        <v>0</v>
      </c>
      <c r="AV70" s="1">
        <f>(Surrend_Jr!AV18+AsocJr!AU70-Surrend_Jr!AU18)*(1+Assumptions!$B$17)</f>
        <v>0</v>
      </c>
      <c r="AW70" s="1">
        <f>(Surrend_Jr!AW18+AsocJr!AV70-Surrend_Jr!AV18)*(1+Assumptions!$B$17)</f>
        <v>0</v>
      </c>
      <c r="AX70" s="1">
        <f>(Surrend_Jr!AX18+AsocJr!AW70-Surrend_Jr!AW18)*(1+Assumptions!$B$17)</f>
        <v>0</v>
      </c>
      <c r="AY70" s="1">
        <f>(Surrend_Jr!AY18+AsocJr!AX70-Surrend_Jr!AX18)*(1+Assumptions!$B$17)</f>
        <v>0</v>
      </c>
      <c r="AZ70" s="1">
        <f t="shared" si="83"/>
        <v>0</v>
      </c>
      <c r="BA70" s="1">
        <f t="shared" si="84"/>
        <v>0</v>
      </c>
      <c r="BB70" s="1">
        <f t="shared" si="85"/>
        <v>0</v>
      </c>
    </row>
    <row r="71" spans="1:54" x14ac:dyDescent="0.25">
      <c r="A71" s="5" t="s">
        <v>24</v>
      </c>
      <c r="C71" s="1">
        <f>Surrend_Jr!C19*(1+Assumptions!$B$17)</f>
        <v>0</v>
      </c>
      <c r="D71" s="1">
        <f>(Surrend_Jr!D19+AsocJr!C71-Surrend_Jr!C19)*(1+Assumptions!$B$17)</f>
        <v>0</v>
      </c>
      <c r="E71" s="1">
        <f>(Surrend_Jr!E19+AsocJr!D71-Surrend_Jr!D19)*(1+Assumptions!$B$17)</f>
        <v>0</v>
      </c>
      <c r="F71" s="1">
        <f>(Surrend_Jr!F19+AsocJr!E71-Surrend_Jr!E19)*(1+Assumptions!$B$17)</f>
        <v>0</v>
      </c>
      <c r="G71" s="1">
        <f>(Surrend_Jr!G19+AsocJr!F71-Surrend_Jr!F19)*(1+Assumptions!$B$17)</f>
        <v>0</v>
      </c>
      <c r="H71" s="1">
        <f>(Surrend_Jr!H19+AsocJr!G71-Surrend_Jr!G19)*(1+Assumptions!$B$17)</f>
        <v>0</v>
      </c>
      <c r="I71" s="1">
        <f>(Surrend_Jr!I19+AsocJr!H71-Surrend_Jr!H19)*(1+Assumptions!$B$17)</f>
        <v>0</v>
      </c>
      <c r="J71" s="1">
        <f>(Surrend_Jr!J19+AsocJr!I71-Surrend_Jr!I19)*(1+Assumptions!$B$17)</f>
        <v>0</v>
      </c>
      <c r="K71" s="1">
        <f>(Surrend_Jr!K19+AsocJr!J71-Surrend_Jr!J19)*(1+Assumptions!$B$17)</f>
        <v>0</v>
      </c>
      <c r="L71" s="1">
        <f>(Surrend_Jr!L19+AsocJr!K71-Surrend_Jr!K19)*(1+Assumptions!$B$17)</f>
        <v>0</v>
      </c>
      <c r="M71" s="1">
        <f>(Surrend_Jr!M19+AsocJr!L71-Surrend_Jr!L19)*(1+Assumptions!$B$17)</f>
        <v>0</v>
      </c>
      <c r="N71" s="1">
        <f>(Surrend_Jr!N19+AsocJr!M71-Surrend_Jr!M19)*(1+Assumptions!$B$17)</f>
        <v>0</v>
      </c>
      <c r="O71" s="1">
        <f t="shared" si="82"/>
        <v>0</v>
      </c>
      <c r="P71" s="1">
        <f>Surrend_Jr!P19*(1+Assumptions!$B$17)</f>
        <v>0</v>
      </c>
      <c r="Q71" s="1">
        <f>(Surrend_Jr!Q19+AsocJr!P71-Surrend_Jr!P19)*(1+Assumptions!$B$17)</f>
        <v>0</v>
      </c>
      <c r="R71" s="1">
        <f>(Surrend_Jr!R19+AsocJr!Q71-Surrend_Jr!Q19)*(1+Assumptions!$B$17)</f>
        <v>0</v>
      </c>
      <c r="S71" s="1">
        <f>(Surrend_Jr!S19+AsocJr!R71-Surrend_Jr!R19)*(1+Assumptions!$B$17)</f>
        <v>0</v>
      </c>
      <c r="T71" s="1">
        <f>(Surrend_Jr!T19+AsocJr!S71-Surrend_Jr!S19)*(1+Assumptions!$B$17)</f>
        <v>0</v>
      </c>
      <c r="U71" s="1">
        <f>(Surrend_Jr!U19+AsocJr!T71-Surrend_Jr!T19)*(1+Assumptions!$B$17)</f>
        <v>0</v>
      </c>
      <c r="V71" s="1">
        <f>(Surrend_Jr!V19+AsocJr!U71-Surrend_Jr!U19)*(1+Assumptions!$B$17)</f>
        <v>0</v>
      </c>
      <c r="W71" s="1">
        <f>(Surrend_Jr!W19+AsocJr!V71-Surrend_Jr!V19)*(1+Assumptions!$B$17)</f>
        <v>0</v>
      </c>
      <c r="X71" s="1">
        <f>(Surrend_Jr!X19+AsocJr!W71-Surrend_Jr!W19)*(1+Assumptions!$B$17)</f>
        <v>0</v>
      </c>
      <c r="Y71" s="1">
        <f>(Surrend_Jr!Y19+AsocJr!X71-Surrend_Jr!X19)*(1+Assumptions!$B$17)</f>
        <v>0</v>
      </c>
      <c r="Z71" s="1">
        <f>(Surrend_Jr!Z19+AsocJr!Y71-Surrend_Jr!Y19)*(1+Assumptions!$B$17)</f>
        <v>0</v>
      </c>
      <c r="AA71" s="1">
        <f>(Surrend_Jr!AA19+AsocJr!Z71-Surrend_Jr!Z19)*(1+Assumptions!$B$17)</f>
        <v>0</v>
      </c>
      <c r="AB71" s="1">
        <f>Surrend_Jr!AB19*(1+Assumptions!$B$17)</f>
        <v>0</v>
      </c>
      <c r="AC71" s="1">
        <f>(Surrend_Jr!AC19+AsocJr!AB71-Surrend_Jr!AB19)*(1+Assumptions!$B$17)</f>
        <v>0</v>
      </c>
      <c r="AD71" s="1">
        <f>(Surrend_Jr!AD19+AsocJr!AC71-Surrend_Jr!AC19)*(1+Assumptions!$B$17)</f>
        <v>0</v>
      </c>
      <c r="AE71" s="1">
        <f>(Surrend_Jr!AE19+AsocJr!AD71-Surrend_Jr!AD19)*(1+Assumptions!$B$17)</f>
        <v>0</v>
      </c>
      <c r="AF71" s="1">
        <f>(Surrend_Jr!AF19+AsocJr!AE71-Surrend_Jr!AE19)*(1+Assumptions!$B$17)</f>
        <v>0</v>
      </c>
      <c r="AG71" s="1">
        <f>(Surrend_Jr!AG19+AsocJr!AF71-Surrend_Jr!AF19)*(1+Assumptions!$B$17)</f>
        <v>0</v>
      </c>
      <c r="AH71" s="1">
        <f>(Surrend_Jr!AH19+AsocJr!AG71-Surrend_Jr!AG19)*(1+Assumptions!$B$17)</f>
        <v>0</v>
      </c>
      <c r="AI71" s="1">
        <f>(Surrend_Jr!AI19+AsocJr!AH71-Surrend_Jr!AH19)*(1+Assumptions!$B$17)</f>
        <v>0</v>
      </c>
      <c r="AJ71" s="1">
        <f>(Surrend_Jr!AJ19+AsocJr!AI71-Surrend_Jr!AI19)*(1+Assumptions!$B$17)</f>
        <v>0</v>
      </c>
      <c r="AK71" s="1">
        <f>(Surrend_Jr!AK19+AsocJr!AJ71-Surrend_Jr!AJ19)*(1+Assumptions!$B$17)</f>
        <v>0</v>
      </c>
      <c r="AL71" s="1">
        <f>(Surrend_Jr!AL19+AsocJr!AK71-Surrend_Jr!AK19)*(1+Assumptions!$B$17)</f>
        <v>0</v>
      </c>
      <c r="AM71" s="1">
        <f>(Surrend_Jr!AM19+AsocJr!AL71-Surrend_Jr!AL19)*(1+Assumptions!$B$17)</f>
        <v>0</v>
      </c>
      <c r="AN71" s="1">
        <f>Surrend_Jr!AN19*(1+Assumptions!$B$17)</f>
        <v>0</v>
      </c>
      <c r="AO71" s="1">
        <f>(Surrend_Jr!AO19+AsocJr!AN71-Surrend_Jr!AN19)*(1+Assumptions!$B$17)</f>
        <v>0</v>
      </c>
      <c r="AP71" s="1">
        <f>(Surrend_Jr!AP19+AsocJr!AO71-Surrend_Jr!AO19)*(1+Assumptions!$B$17)</f>
        <v>0</v>
      </c>
      <c r="AQ71" s="1">
        <f>(Surrend_Jr!AQ19+AsocJr!AP71-Surrend_Jr!AP19)*(1+Assumptions!$B$17)</f>
        <v>0</v>
      </c>
      <c r="AR71" s="1">
        <f>(Surrend_Jr!AR19+AsocJr!AQ71-Surrend_Jr!AQ19)*(1+Assumptions!$B$17)</f>
        <v>0</v>
      </c>
      <c r="AS71" s="1">
        <f>(Surrend_Jr!AS19+AsocJr!AR71-Surrend_Jr!AR19)*(1+Assumptions!$B$17)</f>
        <v>0</v>
      </c>
      <c r="AT71" s="1">
        <f>(Surrend_Jr!AT19+AsocJr!AS71-Surrend_Jr!AS19)*(1+Assumptions!$B$17)</f>
        <v>0</v>
      </c>
      <c r="AU71" s="1">
        <f>(Surrend_Jr!AU19+AsocJr!AT71-Surrend_Jr!AT19)*(1+Assumptions!$B$17)</f>
        <v>0</v>
      </c>
      <c r="AV71" s="1">
        <f>(Surrend_Jr!AV19+AsocJr!AU71-Surrend_Jr!AU19)*(1+Assumptions!$B$17)</f>
        <v>0</v>
      </c>
      <c r="AW71" s="1">
        <f>(Surrend_Jr!AW19+AsocJr!AV71-Surrend_Jr!AV19)*(1+Assumptions!$B$17)</f>
        <v>0</v>
      </c>
      <c r="AX71" s="1">
        <f>(Surrend_Jr!AX19+AsocJr!AW71-Surrend_Jr!AW19)*(1+Assumptions!$B$17)</f>
        <v>0</v>
      </c>
      <c r="AY71" s="1">
        <f>(Surrend_Jr!AY19+AsocJr!AX71-Surrend_Jr!AX19)*(1+Assumptions!$B$17)</f>
        <v>0</v>
      </c>
      <c r="AZ71" s="1">
        <f t="shared" si="83"/>
        <v>0</v>
      </c>
      <c r="BA71" s="1">
        <f t="shared" si="84"/>
        <v>0</v>
      </c>
      <c r="BB71" s="1">
        <f t="shared" si="85"/>
        <v>0</v>
      </c>
    </row>
    <row r="72" spans="1:54" x14ac:dyDescent="0.25">
      <c r="A72" s="5" t="s">
        <v>25</v>
      </c>
      <c r="C72" s="1">
        <f>Surrend_Jr!C20*(1+Assumptions!$B$17)</f>
        <v>0</v>
      </c>
      <c r="D72" s="1">
        <f>(Surrend_Jr!D20+AsocJr!C72-Surrend_Jr!C20)*(1+Assumptions!$B$17)</f>
        <v>0</v>
      </c>
      <c r="E72" s="1">
        <f>(Surrend_Jr!E20+AsocJr!D72-Surrend_Jr!D20)*(1+Assumptions!$B$17)</f>
        <v>0</v>
      </c>
      <c r="F72" s="1">
        <f>(Surrend_Jr!F20+AsocJr!E72-Surrend_Jr!E20)*(1+Assumptions!$B$17)</f>
        <v>0</v>
      </c>
      <c r="G72" s="1">
        <f>(Surrend_Jr!G20+AsocJr!F72-Surrend_Jr!F20)*(1+Assumptions!$B$17)</f>
        <v>0</v>
      </c>
      <c r="H72" s="1">
        <f>(Surrend_Jr!H20+AsocJr!G72-Surrend_Jr!G20)*(1+Assumptions!$B$17)</f>
        <v>0</v>
      </c>
      <c r="I72" s="1">
        <f>(Surrend_Jr!I20+AsocJr!H72-Surrend_Jr!H20)*(1+Assumptions!$B$17)</f>
        <v>0</v>
      </c>
      <c r="J72" s="1">
        <f>(Surrend_Jr!J20+AsocJr!I72-Surrend_Jr!I20)*(1+Assumptions!$B$17)</f>
        <v>0</v>
      </c>
      <c r="K72" s="1">
        <f>(Surrend_Jr!K20+AsocJr!J72-Surrend_Jr!J20)*(1+Assumptions!$B$17)</f>
        <v>0</v>
      </c>
      <c r="L72" s="1">
        <f>(Surrend_Jr!L20+AsocJr!K72-Surrend_Jr!K20)*(1+Assumptions!$B$17)</f>
        <v>0</v>
      </c>
      <c r="M72" s="1">
        <f>(Surrend_Jr!M20+AsocJr!L72-Surrend_Jr!L20)*(1+Assumptions!$B$17)</f>
        <v>0</v>
      </c>
      <c r="N72" s="1">
        <f>(Surrend_Jr!N20+AsocJr!M72-Surrend_Jr!M20)*(1+Assumptions!$B$17)</f>
        <v>0</v>
      </c>
      <c r="O72" s="1">
        <f t="shared" si="82"/>
        <v>0</v>
      </c>
      <c r="P72" s="1">
        <f>Surrend_Jr!P20*(1+Assumptions!$B$17)</f>
        <v>0</v>
      </c>
      <c r="Q72" s="1">
        <f>(Surrend_Jr!Q20+AsocJr!P72-Surrend_Jr!P20)*(1+Assumptions!$B$17)</f>
        <v>0</v>
      </c>
      <c r="R72" s="1">
        <f>(Surrend_Jr!R20+AsocJr!Q72-Surrend_Jr!Q20)*(1+Assumptions!$B$17)</f>
        <v>0</v>
      </c>
      <c r="S72" s="1">
        <f>(Surrend_Jr!S20+AsocJr!R72-Surrend_Jr!R20)*(1+Assumptions!$B$17)</f>
        <v>0</v>
      </c>
      <c r="T72" s="1">
        <f>(Surrend_Jr!T20+AsocJr!S72-Surrend_Jr!S20)*(1+Assumptions!$B$17)</f>
        <v>0</v>
      </c>
      <c r="U72" s="1">
        <f>(Surrend_Jr!U20+AsocJr!T72-Surrend_Jr!T20)*(1+Assumptions!$B$17)</f>
        <v>0</v>
      </c>
      <c r="V72" s="1">
        <f>(Surrend_Jr!V20+AsocJr!U72-Surrend_Jr!U20)*(1+Assumptions!$B$17)</f>
        <v>0</v>
      </c>
      <c r="W72" s="1">
        <f>(Surrend_Jr!W20+AsocJr!V72-Surrend_Jr!V20)*(1+Assumptions!$B$17)</f>
        <v>0</v>
      </c>
      <c r="X72" s="1">
        <f>(Surrend_Jr!X20+AsocJr!W72-Surrend_Jr!W20)*(1+Assumptions!$B$17)</f>
        <v>0</v>
      </c>
      <c r="Y72" s="1">
        <f>(Surrend_Jr!Y20+AsocJr!X72-Surrend_Jr!X20)*(1+Assumptions!$B$17)</f>
        <v>0</v>
      </c>
      <c r="Z72" s="1">
        <f>(Surrend_Jr!Z20+AsocJr!Y72-Surrend_Jr!Y20)*(1+Assumptions!$B$17)</f>
        <v>0</v>
      </c>
      <c r="AA72" s="1">
        <f>(Surrend_Jr!AA20+AsocJr!Z72-Surrend_Jr!Z20)*(1+Assumptions!$B$17)</f>
        <v>0</v>
      </c>
      <c r="AB72" s="1">
        <f>Surrend_Jr!AB20*(1+Assumptions!$B$17)</f>
        <v>0</v>
      </c>
      <c r="AC72" s="1">
        <f>(Surrend_Jr!AC20+AsocJr!AB72-Surrend_Jr!AB20)*(1+Assumptions!$B$17)</f>
        <v>0</v>
      </c>
      <c r="AD72" s="1">
        <f>(Surrend_Jr!AD20+AsocJr!AC72-Surrend_Jr!AC20)*(1+Assumptions!$B$17)</f>
        <v>0</v>
      </c>
      <c r="AE72" s="1">
        <f>(Surrend_Jr!AE20+AsocJr!AD72-Surrend_Jr!AD20)*(1+Assumptions!$B$17)</f>
        <v>0</v>
      </c>
      <c r="AF72" s="1">
        <f>(Surrend_Jr!AF20+AsocJr!AE72-Surrend_Jr!AE20)*(1+Assumptions!$B$17)</f>
        <v>0</v>
      </c>
      <c r="AG72" s="1">
        <f>(Surrend_Jr!AG20+AsocJr!AF72-Surrend_Jr!AF20)*(1+Assumptions!$B$17)</f>
        <v>0</v>
      </c>
      <c r="AH72" s="1">
        <f>(Surrend_Jr!AH20+AsocJr!AG72-Surrend_Jr!AG20)*(1+Assumptions!$B$17)</f>
        <v>0</v>
      </c>
      <c r="AI72" s="1">
        <f>(Surrend_Jr!AI20+AsocJr!AH72-Surrend_Jr!AH20)*(1+Assumptions!$B$17)</f>
        <v>0</v>
      </c>
      <c r="AJ72" s="1">
        <f>(Surrend_Jr!AJ20+AsocJr!AI72-Surrend_Jr!AI20)*(1+Assumptions!$B$17)</f>
        <v>0</v>
      </c>
      <c r="AK72" s="1">
        <f>(Surrend_Jr!AK20+AsocJr!AJ72-Surrend_Jr!AJ20)*(1+Assumptions!$B$17)</f>
        <v>0</v>
      </c>
      <c r="AL72" s="1">
        <f>(Surrend_Jr!AL20+AsocJr!AK72-Surrend_Jr!AK20)*(1+Assumptions!$B$17)</f>
        <v>0</v>
      </c>
      <c r="AM72" s="1">
        <f>(Surrend_Jr!AM20+AsocJr!AL72-Surrend_Jr!AL20)*(1+Assumptions!$B$17)</f>
        <v>0</v>
      </c>
      <c r="AN72" s="1">
        <f>Surrend_Jr!AN20*(1+Assumptions!$B$17)</f>
        <v>0</v>
      </c>
      <c r="AO72" s="1">
        <f>(Surrend_Jr!AO20+AsocJr!AN72-Surrend_Jr!AN20)*(1+Assumptions!$B$17)</f>
        <v>0</v>
      </c>
      <c r="AP72" s="1">
        <f>(Surrend_Jr!AP20+AsocJr!AO72-Surrend_Jr!AO20)*(1+Assumptions!$B$17)</f>
        <v>0</v>
      </c>
      <c r="AQ72" s="1">
        <f>(Surrend_Jr!AQ20+AsocJr!AP72-Surrend_Jr!AP20)*(1+Assumptions!$B$17)</f>
        <v>0</v>
      </c>
      <c r="AR72" s="1">
        <f>(Surrend_Jr!AR20+AsocJr!AQ72-Surrend_Jr!AQ20)*(1+Assumptions!$B$17)</f>
        <v>0</v>
      </c>
      <c r="AS72" s="1">
        <f>(Surrend_Jr!AS20+AsocJr!AR72-Surrend_Jr!AR20)*(1+Assumptions!$B$17)</f>
        <v>0</v>
      </c>
      <c r="AT72" s="1">
        <f>(Surrend_Jr!AT20+AsocJr!AS72-Surrend_Jr!AS20)*(1+Assumptions!$B$17)</f>
        <v>0</v>
      </c>
      <c r="AU72" s="1">
        <f>(Surrend_Jr!AU20+AsocJr!AT72-Surrend_Jr!AT20)*(1+Assumptions!$B$17)</f>
        <v>0</v>
      </c>
      <c r="AV72" s="1">
        <f>(Surrend_Jr!AV20+AsocJr!AU72-Surrend_Jr!AU20)*(1+Assumptions!$B$17)</f>
        <v>0</v>
      </c>
      <c r="AW72" s="1">
        <f>(Surrend_Jr!AW20+AsocJr!AV72-Surrend_Jr!AV20)*(1+Assumptions!$B$17)</f>
        <v>0</v>
      </c>
      <c r="AX72" s="1">
        <f>(Surrend_Jr!AX20+AsocJr!AW72-Surrend_Jr!AW20)*(1+Assumptions!$B$17)</f>
        <v>0</v>
      </c>
      <c r="AY72" s="1">
        <f>(Surrend_Jr!AY20+AsocJr!AX72-Surrend_Jr!AX20)*(1+Assumptions!$B$17)</f>
        <v>0</v>
      </c>
      <c r="AZ72" s="1">
        <f t="shared" si="83"/>
        <v>0</v>
      </c>
      <c r="BA72" s="1">
        <f t="shared" si="84"/>
        <v>0</v>
      </c>
      <c r="BB72" s="1">
        <f t="shared" si="85"/>
        <v>0</v>
      </c>
    </row>
    <row r="74" spans="1:54" x14ac:dyDescent="0.25">
      <c r="A74" s="19" t="s">
        <v>37</v>
      </c>
      <c r="B74" s="6"/>
      <c r="C74" s="4">
        <f>SUM(C75:C82)</f>
        <v>0</v>
      </c>
      <c r="D74" s="4">
        <f t="shared" ref="D74:N74" si="86">SUM(D75:D82)</f>
        <v>0</v>
      </c>
      <c r="E74" s="4">
        <f t="shared" si="86"/>
        <v>0</v>
      </c>
      <c r="F74" s="4">
        <f t="shared" si="86"/>
        <v>26098.399999999998</v>
      </c>
      <c r="G74" s="4">
        <f t="shared" si="86"/>
        <v>44098.399999999994</v>
      </c>
      <c r="H74" s="4">
        <f t="shared" si="86"/>
        <v>29473.399999999998</v>
      </c>
      <c r="I74" s="4">
        <f t="shared" si="86"/>
        <v>26598.399999999998</v>
      </c>
      <c r="J74" s="4">
        <f t="shared" si="86"/>
        <v>44098.399999999994</v>
      </c>
      <c r="K74" s="4">
        <f t="shared" si="86"/>
        <v>29473.399999999998</v>
      </c>
      <c r="L74" s="4">
        <f t="shared" si="86"/>
        <v>26598.399999999998</v>
      </c>
      <c r="M74" s="4">
        <f t="shared" si="86"/>
        <v>44098.399999999994</v>
      </c>
      <c r="N74" s="4">
        <f t="shared" si="86"/>
        <v>29473.399999999998</v>
      </c>
      <c r="O74" s="3">
        <f>SUM(C74:N74)</f>
        <v>300010.59999999998</v>
      </c>
      <c r="P74" s="4">
        <f>SUM(P75:P82)</f>
        <v>26598.399999999998</v>
      </c>
      <c r="Q74" s="4">
        <f t="shared" ref="Q74:AA74" si="87">SUM(Q75:Q82)</f>
        <v>52696.799999999996</v>
      </c>
      <c r="R74" s="4">
        <f t="shared" si="87"/>
        <v>70696.799999999988</v>
      </c>
      <c r="S74" s="4">
        <f t="shared" si="87"/>
        <v>56071.799999999996</v>
      </c>
      <c r="T74" s="4">
        <f t="shared" si="87"/>
        <v>70696.799999999988</v>
      </c>
      <c r="U74" s="4">
        <f t="shared" si="87"/>
        <v>70696.799999999988</v>
      </c>
      <c r="V74" s="4">
        <f t="shared" si="87"/>
        <v>56071.799999999996</v>
      </c>
      <c r="W74" s="4">
        <f t="shared" si="87"/>
        <v>70696.799999999988</v>
      </c>
      <c r="X74" s="4">
        <f t="shared" si="87"/>
        <v>70696.799999999988</v>
      </c>
      <c r="Y74" s="4">
        <f t="shared" si="87"/>
        <v>56071.799999999996</v>
      </c>
      <c r="Z74" s="4">
        <f t="shared" si="87"/>
        <v>70696.799999999988</v>
      </c>
      <c r="AA74" s="4">
        <f t="shared" si="87"/>
        <v>70696.799999999988</v>
      </c>
      <c r="AB74" s="4">
        <f>SUM(AB75:AB82)</f>
        <v>56071.799999999996</v>
      </c>
      <c r="AC74" s="4">
        <f t="shared" ref="AC74:AM74" si="88">SUM(AC75:AC82)</f>
        <v>70696.799999999988</v>
      </c>
      <c r="AD74" s="4">
        <f t="shared" si="88"/>
        <v>70696.799999999988</v>
      </c>
      <c r="AE74" s="4">
        <f t="shared" si="88"/>
        <v>56071.799999999996</v>
      </c>
      <c r="AF74" s="4">
        <f t="shared" si="88"/>
        <v>70696.799999999988</v>
      </c>
      <c r="AG74" s="4">
        <f t="shared" si="88"/>
        <v>70696.799999999988</v>
      </c>
      <c r="AH74" s="4">
        <f t="shared" si="88"/>
        <v>56071.799999999996</v>
      </c>
      <c r="AI74" s="4">
        <f t="shared" si="88"/>
        <v>70696.799999999988</v>
      </c>
      <c r="AJ74" s="4">
        <f t="shared" si="88"/>
        <v>70696.799999999988</v>
      </c>
      <c r="AK74" s="4">
        <f t="shared" si="88"/>
        <v>56071.799999999996</v>
      </c>
      <c r="AL74" s="4">
        <f t="shared" si="88"/>
        <v>70696.799999999988</v>
      </c>
      <c r="AM74" s="4">
        <f t="shared" si="88"/>
        <v>70696.799999999988</v>
      </c>
      <c r="AN74" s="4">
        <f>SUM(AN75:AN82)</f>
        <v>56071.799999999996</v>
      </c>
      <c r="AO74" s="4">
        <f t="shared" ref="AO74:AY74" si="89">SUM(AO75:AO82)</f>
        <v>70696.799999999988</v>
      </c>
      <c r="AP74" s="4">
        <f t="shared" si="89"/>
        <v>70696.799999999988</v>
      </c>
      <c r="AQ74" s="4">
        <f t="shared" si="89"/>
        <v>56071.799999999996</v>
      </c>
      <c r="AR74" s="4">
        <f t="shared" si="89"/>
        <v>70696.799999999988</v>
      </c>
      <c r="AS74" s="4">
        <f t="shared" si="89"/>
        <v>70696.799999999988</v>
      </c>
      <c r="AT74" s="4">
        <f t="shared" si="89"/>
        <v>56071.799999999996</v>
      </c>
      <c r="AU74" s="4">
        <f t="shared" si="89"/>
        <v>70696.799999999988</v>
      </c>
      <c r="AV74" s="4">
        <f t="shared" si="89"/>
        <v>70696.799999999988</v>
      </c>
      <c r="AW74" s="4">
        <f t="shared" si="89"/>
        <v>56071.799999999996</v>
      </c>
      <c r="AX74" s="4">
        <f t="shared" si="89"/>
        <v>70696.799999999988</v>
      </c>
      <c r="AY74" s="4">
        <f t="shared" si="89"/>
        <v>70696.799999999988</v>
      </c>
      <c r="AZ74" s="4">
        <f>SUM(P74:AA74)</f>
        <v>742388.2</v>
      </c>
      <c r="BA74" s="4">
        <f>SUM(AB74:AM74)</f>
        <v>789861.60000000009</v>
      </c>
      <c r="BB74" s="4">
        <f>SUM(AN74:AY74)</f>
        <v>789861.60000000009</v>
      </c>
    </row>
    <row r="75" spans="1:54" x14ac:dyDescent="0.25">
      <c r="A75" s="5" t="s">
        <v>79</v>
      </c>
      <c r="B75" s="8">
        <f>Assumptions!N2</f>
        <v>2.5499999999999998E-2</v>
      </c>
      <c r="C75" s="2">
        <f>C35*Assumptions!$B$21*70%*$B75</f>
        <v>0</v>
      </c>
      <c r="D75" s="2">
        <f>D35*Assumptions!$B$21*70%*$B75</f>
        <v>0</v>
      </c>
      <c r="E75" s="2">
        <f>E35*Assumptions!$B$21*70%*$B75</f>
        <v>0</v>
      </c>
      <c r="F75" s="2">
        <f>F35*Assumptions!$B$21*70%*$B75</f>
        <v>21848.399999999998</v>
      </c>
      <c r="G75" s="2">
        <f>G35*Assumptions!$B$21*70%*$B75</f>
        <v>21848.399999999998</v>
      </c>
      <c r="H75" s="2">
        <f>H35*Assumptions!$B$21*70%*$B75</f>
        <v>21848.399999999998</v>
      </c>
      <c r="I75" s="2">
        <f>I35*Assumptions!$B$21*70%*$B75</f>
        <v>21848.399999999998</v>
      </c>
      <c r="J75" s="2">
        <f>J35*Assumptions!$B$21*70%*$B75</f>
        <v>21848.399999999998</v>
      </c>
      <c r="K75" s="2">
        <f>K35*Assumptions!$B$21*70%*$B75</f>
        <v>21848.399999999998</v>
      </c>
      <c r="L75" s="2">
        <f>L35*Assumptions!$B$21*70%*$B75</f>
        <v>21848.399999999998</v>
      </c>
      <c r="M75" s="2">
        <f>M35*Assumptions!$B$21*70%*$B75</f>
        <v>21848.399999999998</v>
      </c>
      <c r="N75" s="2">
        <f>N35*Assumptions!$B$21*70%*$B75</f>
        <v>21848.399999999998</v>
      </c>
      <c r="O75" s="2">
        <f>SUM(B75:N75)</f>
        <v>196635.62549999997</v>
      </c>
      <c r="P75" s="2">
        <f>P35*Assumptions!$B$21*70%*$B75</f>
        <v>21848.399999999998</v>
      </c>
      <c r="Q75" s="2">
        <f>Q35*Assumptions!$B$21*70%*$B75</f>
        <v>43696.799999999996</v>
      </c>
      <c r="R75" s="2">
        <f>R35*Assumptions!$B$21*70%*$B75</f>
        <v>43696.799999999996</v>
      </c>
      <c r="S75" s="2">
        <f>S35*Assumptions!$B$21*70%*$B75</f>
        <v>43696.799999999996</v>
      </c>
      <c r="T75" s="2">
        <f>T35*Assumptions!$B$21*70%*$B75</f>
        <v>43696.799999999996</v>
      </c>
      <c r="U75" s="2">
        <f>U35*Assumptions!$B$21*70%*$B75</f>
        <v>43696.799999999996</v>
      </c>
      <c r="V75" s="2">
        <f>V35*Assumptions!$B$21*70%*$B75</f>
        <v>43696.799999999996</v>
      </c>
      <c r="W75" s="2">
        <f>W35*Assumptions!$B$21*70%*$B75</f>
        <v>43696.799999999996</v>
      </c>
      <c r="X75" s="2">
        <f>X35*Assumptions!$B$21*70%*$B75</f>
        <v>43696.799999999996</v>
      </c>
      <c r="Y75" s="2">
        <f>Y35*Assumptions!$B$21*70%*$B75</f>
        <v>43696.799999999996</v>
      </c>
      <c r="Z75" s="2">
        <f>Z35*Assumptions!$B$21*70%*$B75</f>
        <v>43696.799999999996</v>
      </c>
      <c r="AA75" s="2">
        <f>AA35*Assumptions!$B$21*70%*$B75</f>
        <v>43696.799999999996</v>
      </c>
      <c r="AB75" s="2">
        <f>AB35*Assumptions!$B$21*70%*$B75</f>
        <v>43696.799999999996</v>
      </c>
      <c r="AC75" s="2">
        <f>AC35*Assumptions!$B$21*70%*$B75</f>
        <v>43696.799999999996</v>
      </c>
      <c r="AD75" s="2">
        <f>AD35*Assumptions!$B$21*70%*$B75</f>
        <v>43696.799999999996</v>
      </c>
      <c r="AE75" s="2">
        <f>AE35*Assumptions!$B$21*70%*$B75</f>
        <v>43696.799999999996</v>
      </c>
      <c r="AF75" s="2">
        <f>AF35*Assumptions!$B$21*70%*$B75</f>
        <v>43696.799999999996</v>
      </c>
      <c r="AG75" s="2">
        <f>AG35*Assumptions!$B$21*70%*$B75</f>
        <v>43696.799999999996</v>
      </c>
      <c r="AH75" s="2">
        <f>AH35*Assumptions!$B$21*70%*$B75</f>
        <v>43696.799999999996</v>
      </c>
      <c r="AI75" s="2">
        <f>AI35*Assumptions!$B$21*70%*$B75</f>
        <v>43696.799999999996</v>
      </c>
      <c r="AJ75" s="2">
        <f>AJ35*Assumptions!$B$21*70%*$B75</f>
        <v>43696.799999999996</v>
      </c>
      <c r="AK75" s="2">
        <f>AK35*Assumptions!$B$21*70%*$B75</f>
        <v>43696.799999999996</v>
      </c>
      <c r="AL75" s="2">
        <f>AL35*Assumptions!$B$21*70%*$B75</f>
        <v>43696.799999999996</v>
      </c>
      <c r="AM75" s="2">
        <f>AM35*Assumptions!$B$21*70%*$B75</f>
        <v>43696.799999999996</v>
      </c>
      <c r="AN75" s="2">
        <f>AN35*Assumptions!$B$21*70%*$B75</f>
        <v>43696.799999999996</v>
      </c>
      <c r="AO75" s="2">
        <f>AO35*Assumptions!$B$21*70%*$B75</f>
        <v>43696.799999999996</v>
      </c>
      <c r="AP75" s="2">
        <f>AP35*Assumptions!$B$21*70%*$B75</f>
        <v>43696.799999999996</v>
      </c>
      <c r="AQ75" s="2">
        <f>AQ35*Assumptions!$B$21*70%*$B75</f>
        <v>43696.799999999996</v>
      </c>
      <c r="AR75" s="2">
        <f>AR35*Assumptions!$B$21*70%*$B75</f>
        <v>43696.799999999996</v>
      </c>
      <c r="AS75" s="2">
        <f>AS35*Assumptions!$B$21*70%*$B75</f>
        <v>43696.799999999996</v>
      </c>
      <c r="AT75" s="2">
        <f>AT35*Assumptions!$B$21*70%*$B75</f>
        <v>43696.799999999996</v>
      </c>
      <c r="AU75" s="2">
        <f>AU35*Assumptions!$B$21*70%*$B75</f>
        <v>43696.799999999996</v>
      </c>
      <c r="AV75" s="2">
        <f>AV35*Assumptions!$B$21*70%*$B75</f>
        <v>43696.799999999996</v>
      </c>
      <c r="AW75" s="2">
        <f>AW35*Assumptions!$B$21*70%*$B75</f>
        <v>43696.799999999996</v>
      </c>
      <c r="AX75" s="2">
        <f>AX35*Assumptions!$B$21*70%*$B75</f>
        <v>43696.799999999996</v>
      </c>
      <c r="AY75" s="2">
        <f>AY35*Assumptions!$B$21*70%*$B75</f>
        <v>43696.799999999996</v>
      </c>
      <c r="AZ75" s="2">
        <f t="shared" ref="AZ75:AZ82" si="90">SUM(P75:AA75)</f>
        <v>502513.1999999999</v>
      </c>
      <c r="BA75" s="2">
        <f t="shared" ref="BA75:BA82" si="91">SUM(AB75:AM75)</f>
        <v>524361.6</v>
      </c>
      <c r="BB75" s="2">
        <f t="shared" ref="BB75:BB82" si="92">SUM(AN75:AY75)</f>
        <v>524361.6</v>
      </c>
    </row>
    <row r="76" spans="1:54" x14ac:dyDescent="0.25">
      <c r="A76" s="5" t="s">
        <v>19</v>
      </c>
      <c r="B76" s="9">
        <f>Assumptions!N3</f>
        <v>1.7</v>
      </c>
      <c r="C76" s="2">
        <f>C26*$B76</f>
        <v>0</v>
      </c>
      <c r="D76" s="2">
        <f t="shared" ref="D76:N76" si="93">D26*$B76</f>
        <v>0</v>
      </c>
      <c r="E76" s="2">
        <f t="shared" si="93"/>
        <v>0</v>
      </c>
      <c r="F76" s="2">
        <f t="shared" si="93"/>
        <v>4250</v>
      </c>
      <c r="G76" s="2">
        <f t="shared" si="93"/>
        <v>4250</v>
      </c>
      <c r="H76" s="2">
        <f t="shared" si="93"/>
        <v>4250</v>
      </c>
      <c r="I76" s="2">
        <f t="shared" si="93"/>
        <v>4250</v>
      </c>
      <c r="J76" s="2">
        <f t="shared" si="93"/>
        <v>4250</v>
      </c>
      <c r="K76" s="2">
        <f t="shared" si="93"/>
        <v>4250</v>
      </c>
      <c r="L76" s="2">
        <f t="shared" si="93"/>
        <v>4250</v>
      </c>
      <c r="M76" s="2">
        <f t="shared" si="93"/>
        <v>4250</v>
      </c>
      <c r="N76" s="2">
        <f t="shared" si="93"/>
        <v>4250</v>
      </c>
      <c r="O76" s="2">
        <f t="shared" ref="O76:O79" si="94">SUM(B76:N76)</f>
        <v>38251.699999999997</v>
      </c>
      <c r="P76" s="2">
        <f>P26*$B76</f>
        <v>4250</v>
      </c>
      <c r="Q76" s="2">
        <f t="shared" ref="Q76:AA76" si="95">Q26*$B76</f>
        <v>8500</v>
      </c>
      <c r="R76" s="2">
        <f t="shared" si="95"/>
        <v>8500</v>
      </c>
      <c r="S76" s="2">
        <f t="shared" si="95"/>
        <v>8500</v>
      </c>
      <c r="T76" s="2">
        <f t="shared" si="95"/>
        <v>8500</v>
      </c>
      <c r="U76" s="2">
        <f t="shared" si="95"/>
        <v>8500</v>
      </c>
      <c r="V76" s="2">
        <f t="shared" si="95"/>
        <v>8500</v>
      </c>
      <c r="W76" s="2">
        <f t="shared" si="95"/>
        <v>8500</v>
      </c>
      <c r="X76" s="2">
        <f t="shared" si="95"/>
        <v>8500</v>
      </c>
      <c r="Y76" s="2">
        <f t="shared" si="95"/>
        <v>8500</v>
      </c>
      <c r="Z76" s="2">
        <f t="shared" si="95"/>
        <v>8500</v>
      </c>
      <c r="AA76" s="2">
        <f t="shared" si="95"/>
        <v>8500</v>
      </c>
      <c r="AB76" s="2">
        <f>AB26*$B76</f>
        <v>8500</v>
      </c>
      <c r="AC76" s="2">
        <f t="shared" ref="AC76:AM76" si="96">AC26*$B76</f>
        <v>8500</v>
      </c>
      <c r="AD76" s="2">
        <f t="shared" si="96"/>
        <v>8500</v>
      </c>
      <c r="AE76" s="2">
        <f t="shared" si="96"/>
        <v>8500</v>
      </c>
      <c r="AF76" s="2">
        <f t="shared" si="96"/>
        <v>8500</v>
      </c>
      <c r="AG76" s="2">
        <f t="shared" si="96"/>
        <v>8500</v>
      </c>
      <c r="AH76" s="2">
        <f t="shared" si="96"/>
        <v>8500</v>
      </c>
      <c r="AI76" s="2">
        <f t="shared" si="96"/>
        <v>8500</v>
      </c>
      <c r="AJ76" s="2">
        <f t="shared" si="96"/>
        <v>8500</v>
      </c>
      <c r="AK76" s="2">
        <f t="shared" si="96"/>
        <v>8500</v>
      </c>
      <c r="AL76" s="2">
        <f t="shared" si="96"/>
        <v>8500</v>
      </c>
      <c r="AM76" s="2">
        <f t="shared" si="96"/>
        <v>8500</v>
      </c>
      <c r="AN76" s="2">
        <f>AN26*$B76</f>
        <v>8500</v>
      </c>
      <c r="AO76" s="2">
        <f t="shared" ref="AO76:AY76" si="97">AO26*$B76</f>
        <v>8500</v>
      </c>
      <c r="AP76" s="2">
        <f t="shared" si="97"/>
        <v>8500</v>
      </c>
      <c r="AQ76" s="2">
        <f t="shared" si="97"/>
        <v>8500</v>
      </c>
      <c r="AR76" s="2">
        <f t="shared" si="97"/>
        <v>8500</v>
      </c>
      <c r="AS76" s="2">
        <f t="shared" si="97"/>
        <v>8500</v>
      </c>
      <c r="AT76" s="2">
        <f t="shared" si="97"/>
        <v>8500</v>
      </c>
      <c r="AU76" s="2">
        <f t="shared" si="97"/>
        <v>8500</v>
      </c>
      <c r="AV76" s="2">
        <f t="shared" si="97"/>
        <v>8500</v>
      </c>
      <c r="AW76" s="2">
        <f t="shared" si="97"/>
        <v>8500</v>
      </c>
      <c r="AX76" s="2">
        <f t="shared" si="97"/>
        <v>8500</v>
      </c>
      <c r="AY76" s="2">
        <f t="shared" si="97"/>
        <v>8500</v>
      </c>
      <c r="AZ76" s="2">
        <f t="shared" si="90"/>
        <v>97750</v>
      </c>
      <c r="BA76" s="2">
        <f t="shared" si="91"/>
        <v>102000</v>
      </c>
      <c r="BB76" s="2">
        <f t="shared" si="92"/>
        <v>102000</v>
      </c>
    </row>
    <row r="77" spans="1:54" x14ac:dyDescent="0.25">
      <c r="A77" s="5" t="s">
        <v>20</v>
      </c>
      <c r="B77" s="2">
        <f>Assumptions!N4</f>
        <v>500</v>
      </c>
      <c r="C77" s="2">
        <f t="shared" ref="C77:N77" si="98">C17*$B77</f>
        <v>0</v>
      </c>
      <c r="D77" s="2">
        <f t="shared" si="98"/>
        <v>0</v>
      </c>
      <c r="E77" s="2">
        <f t="shared" si="98"/>
        <v>0</v>
      </c>
      <c r="F77" s="2">
        <f t="shared" si="98"/>
        <v>0</v>
      </c>
      <c r="G77" s="2">
        <f t="shared" si="98"/>
        <v>0</v>
      </c>
      <c r="H77" s="2">
        <f t="shared" si="98"/>
        <v>0</v>
      </c>
      <c r="I77" s="2">
        <f t="shared" si="98"/>
        <v>500</v>
      </c>
      <c r="J77" s="2">
        <f t="shared" si="98"/>
        <v>0</v>
      </c>
      <c r="K77" s="2">
        <f t="shared" si="98"/>
        <v>0</v>
      </c>
      <c r="L77" s="2">
        <f t="shared" si="98"/>
        <v>500</v>
      </c>
      <c r="M77" s="2">
        <f t="shared" si="98"/>
        <v>0</v>
      </c>
      <c r="N77" s="2">
        <f t="shared" si="98"/>
        <v>0</v>
      </c>
      <c r="O77" s="2">
        <f t="shared" si="94"/>
        <v>1500</v>
      </c>
      <c r="P77" s="2">
        <f t="shared" ref="P77:AY77" si="99">P17*$B77</f>
        <v>500</v>
      </c>
      <c r="Q77" s="2">
        <f t="shared" si="99"/>
        <v>500</v>
      </c>
      <c r="R77" s="2">
        <f t="shared" si="99"/>
        <v>500</v>
      </c>
      <c r="S77" s="2">
        <f t="shared" si="99"/>
        <v>500</v>
      </c>
      <c r="T77" s="2">
        <f t="shared" si="99"/>
        <v>500</v>
      </c>
      <c r="U77" s="2">
        <f t="shared" si="99"/>
        <v>500</v>
      </c>
      <c r="V77" s="2">
        <f t="shared" si="99"/>
        <v>500</v>
      </c>
      <c r="W77" s="2">
        <f t="shared" si="99"/>
        <v>500</v>
      </c>
      <c r="X77" s="2">
        <f t="shared" si="99"/>
        <v>500</v>
      </c>
      <c r="Y77" s="2">
        <f t="shared" si="99"/>
        <v>500</v>
      </c>
      <c r="Z77" s="2">
        <f t="shared" si="99"/>
        <v>500</v>
      </c>
      <c r="AA77" s="2">
        <f t="shared" si="99"/>
        <v>500</v>
      </c>
      <c r="AB77" s="2">
        <f t="shared" si="99"/>
        <v>500</v>
      </c>
      <c r="AC77" s="2">
        <f t="shared" si="99"/>
        <v>500</v>
      </c>
      <c r="AD77" s="2">
        <f t="shared" si="99"/>
        <v>500</v>
      </c>
      <c r="AE77" s="2">
        <f t="shared" si="99"/>
        <v>500</v>
      </c>
      <c r="AF77" s="2">
        <f t="shared" si="99"/>
        <v>500</v>
      </c>
      <c r="AG77" s="2">
        <f t="shared" si="99"/>
        <v>500</v>
      </c>
      <c r="AH77" s="2">
        <f t="shared" si="99"/>
        <v>500</v>
      </c>
      <c r="AI77" s="2">
        <f t="shared" si="99"/>
        <v>500</v>
      </c>
      <c r="AJ77" s="2">
        <f t="shared" si="99"/>
        <v>500</v>
      </c>
      <c r="AK77" s="2">
        <f t="shared" si="99"/>
        <v>500</v>
      </c>
      <c r="AL77" s="2">
        <f t="shared" si="99"/>
        <v>500</v>
      </c>
      <c r="AM77" s="2">
        <f t="shared" si="99"/>
        <v>500</v>
      </c>
      <c r="AN77" s="2">
        <f t="shared" si="99"/>
        <v>500</v>
      </c>
      <c r="AO77" s="2">
        <f t="shared" si="99"/>
        <v>500</v>
      </c>
      <c r="AP77" s="2">
        <f t="shared" si="99"/>
        <v>500</v>
      </c>
      <c r="AQ77" s="2">
        <f t="shared" si="99"/>
        <v>500</v>
      </c>
      <c r="AR77" s="2">
        <f t="shared" si="99"/>
        <v>500</v>
      </c>
      <c r="AS77" s="2">
        <f t="shared" si="99"/>
        <v>500</v>
      </c>
      <c r="AT77" s="2">
        <f t="shared" si="99"/>
        <v>500</v>
      </c>
      <c r="AU77" s="2">
        <f t="shared" si="99"/>
        <v>500</v>
      </c>
      <c r="AV77" s="2">
        <f t="shared" si="99"/>
        <v>500</v>
      </c>
      <c r="AW77" s="2">
        <f t="shared" si="99"/>
        <v>500</v>
      </c>
      <c r="AX77" s="2">
        <f t="shared" si="99"/>
        <v>500</v>
      </c>
      <c r="AY77" s="2">
        <f t="shared" si="99"/>
        <v>500</v>
      </c>
      <c r="AZ77" s="2">
        <f t="shared" si="90"/>
        <v>6000</v>
      </c>
      <c r="BA77" s="2">
        <f t="shared" si="91"/>
        <v>6000</v>
      </c>
      <c r="BB77" s="2">
        <f t="shared" si="92"/>
        <v>6000</v>
      </c>
    </row>
    <row r="78" spans="1:54" x14ac:dyDescent="0.25">
      <c r="A78" s="5" t="s">
        <v>21</v>
      </c>
      <c r="B78" s="8">
        <f>Assumptions!N5</f>
        <v>1.35E-2</v>
      </c>
      <c r="C78" s="2">
        <f t="shared" ref="C78:N78" si="100">C28*$B78</f>
        <v>0</v>
      </c>
      <c r="D78" s="2">
        <f t="shared" si="100"/>
        <v>0</v>
      </c>
      <c r="E78" s="2">
        <f t="shared" si="100"/>
        <v>0</v>
      </c>
      <c r="F78" s="2">
        <f t="shared" si="100"/>
        <v>0</v>
      </c>
      <c r="G78" s="2">
        <f t="shared" si="100"/>
        <v>0</v>
      </c>
      <c r="H78" s="2">
        <f t="shared" si="100"/>
        <v>3375</v>
      </c>
      <c r="I78" s="2">
        <f t="shared" si="100"/>
        <v>0</v>
      </c>
      <c r="J78" s="2">
        <f t="shared" si="100"/>
        <v>0</v>
      </c>
      <c r="K78" s="2">
        <f t="shared" si="100"/>
        <v>3375</v>
      </c>
      <c r="L78" s="2">
        <f t="shared" si="100"/>
        <v>0</v>
      </c>
      <c r="M78" s="2">
        <f t="shared" si="100"/>
        <v>0</v>
      </c>
      <c r="N78" s="2">
        <f t="shared" si="100"/>
        <v>3375</v>
      </c>
      <c r="O78" s="2">
        <f t="shared" si="94"/>
        <v>10125.013500000001</v>
      </c>
      <c r="P78" s="2">
        <f t="shared" ref="P78:AY79" si="101">P28*$B78</f>
        <v>0</v>
      </c>
      <c r="Q78" s="2">
        <f t="shared" si="101"/>
        <v>0</v>
      </c>
      <c r="R78" s="2">
        <f t="shared" si="101"/>
        <v>0</v>
      </c>
      <c r="S78" s="2">
        <f t="shared" si="101"/>
        <v>3375</v>
      </c>
      <c r="T78" s="2">
        <f t="shared" si="101"/>
        <v>0</v>
      </c>
      <c r="U78" s="2">
        <f t="shared" si="101"/>
        <v>0</v>
      </c>
      <c r="V78" s="2">
        <f t="shared" si="101"/>
        <v>3375</v>
      </c>
      <c r="W78" s="2">
        <f t="shared" si="101"/>
        <v>0</v>
      </c>
      <c r="X78" s="2">
        <f t="shared" si="101"/>
        <v>0</v>
      </c>
      <c r="Y78" s="2">
        <f t="shared" si="101"/>
        <v>3375</v>
      </c>
      <c r="Z78" s="2">
        <f t="shared" si="101"/>
        <v>0</v>
      </c>
      <c r="AA78" s="2">
        <f t="shared" si="101"/>
        <v>0</v>
      </c>
      <c r="AB78" s="2">
        <f t="shared" si="101"/>
        <v>3375</v>
      </c>
      <c r="AC78" s="2">
        <f t="shared" si="101"/>
        <v>0</v>
      </c>
      <c r="AD78" s="2">
        <f t="shared" si="101"/>
        <v>0</v>
      </c>
      <c r="AE78" s="2">
        <f t="shared" si="101"/>
        <v>3375</v>
      </c>
      <c r="AF78" s="2">
        <f t="shared" si="101"/>
        <v>0</v>
      </c>
      <c r="AG78" s="2">
        <f t="shared" si="101"/>
        <v>0</v>
      </c>
      <c r="AH78" s="2">
        <f t="shared" si="101"/>
        <v>3375</v>
      </c>
      <c r="AI78" s="2">
        <f t="shared" si="101"/>
        <v>0</v>
      </c>
      <c r="AJ78" s="2">
        <f t="shared" si="101"/>
        <v>0</v>
      </c>
      <c r="AK78" s="2">
        <f t="shared" si="101"/>
        <v>3375</v>
      </c>
      <c r="AL78" s="2">
        <f t="shared" si="101"/>
        <v>0</v>
      </c>
      <c r="AM78" s="2">
        <f t="shared" si="101"/>
        <v>0</v>
      </c>
      <c r="AN78" s="2">
        <f t="shared" si="101"/>
        <v>3375</v>
      </c>
      <c r="AO78" s="2">
        <f t="shared" si="101"/>
        <v>0</v>
      </c>
      <c r="AP78" s="2">
        <f t="shared" si="101"/>
        <v>0</v>
      </c>
      <c r="AQ78" s="2">
        <f t="shared" si="101"/>
        <v>3375</v>
      </c>
      <c r="AR78" s="2">
        <f t="shared" si="101"/>
        <v>0</v>
      </c>
      <c r="AS78" s="2">
        <f t="shared" si="101"/>
        <v>0</v>
      </c>
      <c r="AT78" s="2">
        <f t="shared" si="101"/>
        <v>3375</v>
      </c>
      <c r="AU78" s="2">
        <f t="shared" si="101"/>
        <v>0</v>
      </c>
      <c r="AV78" s="2">
        <f t="shared" si="101"/>
        <v>0</v>
      </c>
      <c r="AW78" s="2">
        <f t="shared" si="101"/>
        <v>3375</v>
      </c>
      <c r="AX78" s="2">
        <f t="shared" si="101"/>
        <v>0</v>
      </c>
      <c r="AY78" s="2">
        <f t="shared" si="101"/>
        <v>0</v>
      </c>
      <c r="AZ78" s="2">
        <f t="shared" si="90"/>
        <v>10125</v>
      </c>
      <c r="BA78" s="2">
        <f t="shared" si="91"/>
        <v>13500</v>
      </c>
      <c r="BB78" s="2">
        <f t="shared" si="92"/>
        <v>13500</v>
      </c>
    </row>
    <row r="79" spans="1:54" x14ac:dyDescent="0.25">
      <c r="A79" s="5" t="s">
        <v>22</v>
      </c>
      <c r="B79" s="8">
        <f>Assumptions!N6</f>
        <v>0.02</v>
      </c>
      <c r="C79" s="2">
        <f t="shared" ref="C79:N79" si="102">C29*$B79</f>
        <v>0</v>
      </c>
      <c r="D79" s="2">
        <f t="shared" si="102"/>
        <v>0</v>
      </c>
      <c r="E79" s="2">
        <f t="shared" si="102"/>
        <v>0</v>
      </c>
      <c r="F79" s="2">
        <f t="shared" si="102"/>
        <v>0</v>
      </c>
      <c r="G79" s="2">
        <f t="shared" si="102"/>
        <v>18000</v>
      </c>
      <c r="H79" s="2">
        <f t="shared" si="102"/>
        <v>0</v>
      </c>
      <c r="I79" s="2">
        <f t="shared" si="102"/>
        <v>0</v>
      </c>
      <c r="J79" s="2">
        <f t="shared" si="102"/>
        <v>18000</v>
      </c>
      <c r="K79" s="2">
        <f t="shared" si="102"/>
        <v>0</v>
      </c>
      <c r="L79" s="2">
        <f t="shared" si="102"/>
        <v>0</v>
      </c>
      <c r="M79" s="2">
        <f t="shared" si="102"/>
        <v>18000</v>
      </c>
      <c r="N79" s="2">
        <f t="shared" si="102"/>
        <v>0</v>
      </c>
      <c r="O79" s="2">
        <f t="shared" si="94"/>
        <v>54000.020000000004</v>
      </c>
      <c r="P79" s="2">
        <f t="shared" si="101"/>
        <v>0</v>
      </c>
      <c r="Q79" s="2">
        <f t="shared" si="101"/>
        <v>0</v>
      </c>
      <c r="R79" s="2">
        <f t="shared" si="101"/>
        <v>18000</v>
      </c>
      <c r="S79" s="2">
        <f t="shared" si="101"/>
        <v>0</v>
      </c>
      <c r="T79" s="2">
        <f t="shared" si="101"/>
        <v>18000</v>
      </c>
      <c r="U79" s="2">
        <f t="shared" si="101"/>
        <v>18000</v>
      </c>
      <c r="V79" s="2">
        <f t="shared" si="101"/>
        <v>0</v>
      </c>
      <c r="W79" s="2">
        <f t="shared" si="101"/>
        <v>18000</v>
      </c>
      <c r="X79" s="2">
        <f t="shared" si="101"/>
        <v>18000</v>
      </c>
      <c r="Y79" s="2">
        <f t="shared" si="101"/>
        <v>0</v>
      </c>
      <c r="Z79" s="2">
        <f t="shared" si="101"/>
        <v>18000</v>
      </c>
      <c r="AA79" s="2">
        <f t="shared" si="101"/>
        <v>18000</v>
      </c>
      <c r="AB79" s="2">
        <f t="shared" si="101"/>
        <v>0</v>
      </c>
      <c r="AC79" s="2">
        <f t="shared" si="101"/>
        <v>18000</v>
      </c>
      <c r="AD79" s="2">
        <f t="shared" si="101"/>
        <v>18000</v>
      </c>
      <c r="AE79" s="2">
        <f t="shared" si="101"/>
        <v>0</v>
      </c>
      <c r="AF79" s="2">
        <f t="shared" si="101"/>
        <v>18000</v>
      </c>
      <c r="AG79" s="2">
        <f t="shared" si="101"/>
        <v>18000</v>
      </c>
      <c r="AH79" s="2">
        <f t="shared" si="101"/>
        <v>0</v>
      </c>
      <c r="AI79" s="2">
        <f t="shared" si="101"/>
        <v>18000</v>
      </c>
      <c r="AJ79" s="2">
        <f t="shared" si="101"/>
        <v>18000</v>
      </c>
      <c r="AK79" s="2">
        <f t="shared" si="101"/>
        <v>0</v>
      </c>
      <c r="AL79" s="2">
        <f t="shared" si="101"/>
        <v>18000</v>
      </c>
      <c r="AM79" s="2">
        <f t="shared" si="101"/>
        <v>18000</v>
      </c>
      <c r="AN79" s="2">
        <f t="shared" si="101"/>
        <v>0</v>
      </c>
      <c r="AO79" s="2">
        <f t="shared" si="101"/>
        <v>18000</v>
      </c>
      <c r="AP79" s="2">
        <f t="shared" si="101"/>
        <v>18000</v>
      </c>
      <c r="AQ79" s="2">
        <f t="shared" si="101"/>
        <v>0</v>
      </c>
      <c r="AR79" s="2">
        <f t="shared" si="101"/>
        <v>18000</v>
      </c>
      <c r="AS79" s="2">
        <f t="shared" si="101"/>
        <v>18000</v>
      </c>
      <c r="AT79" s="2">
        <f t="shared" si="101"/>
        <v>0</v>
      </c>
      <c r="AU79" s="2">
        <f t="shared" si="101"/>
        <v>18000</v>
      </c>
      <c r="AV79" s="2">
        <f t="shared" si="101"/>
        <v>18000</v>
      </c>
      <c r="AW79" s="2">
        <f t="shared" si="101"/>
        <v>0</v>
      </c>
      <c r="AX79" s="2">
        <f t="shared" si="101"/>
        <v>18000</v>
      </c>
      <c r="AY79" s="2">
        <f t="shared" si="101"/>
        <v>18000</v>
      </c>
      <c r="AZ79" s="2">
        <f t="shared" si="90"/>
        <v>126000</v>
      </c>
      <c r="BA79" s="2">
        <f t="shared" si="91"/>
        <v>144000</v>
      </c>
      <c r="BB79" s="2">
        <f t="shared" si="92"/>
        <v>144000</v>
      </c>
    </row>
    <row r="80" spans="1:54" x14ac:dyDescent="0.25">
      <c r="A80" s="5" t="s">
        <v>23</v>
      </c>
      <c r="B80" s="33">
        <f>Assumptions!N7</f>
        <v>0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34">
        <v>0</v>
      </c>
      <c r="AG80" s="34">
        <v>0</v>
      </c>
      <c r="AH80" s="34">
        <v>0</v>
      </c>
      <c r="AI80" s="34">
        <v>0</v>
      </c>
      <c r="AJ80" s="34">
        <v>0</v>
      </c>
      <c r="AK80" s="34">
        <v>0</v>
      </c>
      <c r="AL80" s="34">
        <v>0</v>
      </c>
      <c r="AM80" s="34">
        <v>0</v>
      </c>
      <c r="AN80" s="34">
        <v>0</v>
      </c>
      <c r="AO80" s="34">
        <v>0</v>
      </c>
      <c r="AP80" s="34">
        <v>0</v>
      </c>
      <c r="AQ80" s="34">
        <v>0</v>
      </c>
      <c r="AR80" s="34">
        <v>0</v>
      </c>
      <c r="AS80" s="34">
        <v>0</v>
      </c>
      <c r="AT80" s="34">
        <v>0</v>
      </c>
      <c r="AU80" s="34">
        <v>0</v>
      </c>
      <c r="AV80" s="34">
        <v>0</v>
      </c>
      <c r="AW80" s="34">
        <v>0</v>
      </c>
      <c r="AX80" s="34">
        <v>0</v>
      </c>
      <c r="AY80" s="34">
        <v>0</v>
      </c>
      <c r="AZ80" s="2">
        <f t="shared" si="90"/>
        <v>0</v>
      </c>
      <c r="BA80" s="2">
        <f t="shared" si="91"/>
        <v>0</v>
      </c>
      <c r="BB80" s="2">
        <f t="shared" si="92"/>
        <v>0</v>
      </c>
    </row>
    <row r="81" spans="1:54" x14ac:dyDescent="0.25">
      <c r="A81" s="5" t="s">
        <v>24</v>
      </c>
      <c r="B81" s="33">
        <f>Assumptions!N8</f>
        <v>0</v>
      </c>
      <c r="C81" s="34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4">
        <v>0</v>
      </c>
      <c r="T81" s="34">
        <v>0</v>
      </c>
      <c r="U81" s="34">
        <v>0</v>
      </c>
      <c r="V81" s="34">
        <v>0</v>
      </c>
      <c r="W81" s="34">
        <v>0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34">
        <v>0</v>
      </c>
      <c r="AD81" s="34">
        <v>0</v>
      </c>
      <c r="AE81" s="34">
        <v>0</v>
      </c>
      <c r="AF81" s="34">
        <v>0</v>
      </c>
      <c r="AG81" s="34">
        <v>0</v>
      </c>
      <c r="AH81" s="34">
        <v>0</v>
      </c>
      <c r="AI81" s="34">
        <v>0</v>
      </c>
      <c r="AJ81" s="34">
        <v>0</v>
      </c>
      <c r="AK81" s="34">
        <v>0</v>
      </c>
      <c r="AL81" s="34">
        <v>0</v>
      </c>
      <c r="AM81" s="34">
        <v>0</v>
      </c>
      <c r="AN81" s="34">
        <v>0</v>
      </c>
      <c r="AO81" s="34">
        <v>0</v>
      </c>
      <c r="AP81" s="34">
        <v>0</v>
      </c>
      <c r="AQ81" s="34">
        <v>0</v>
      </c>
      <c r="AR81" s="34">
        <v>0</v>
      </c>
      <c r="AS81" s="34">
        <v>0</v>
      </c>
      <c r="AT81" s="34">
        <v>0</v>
      </c>
      <c r="AU81" s="34">
        <v>0</v>
      </c>
      <c r="AV81" s="34">
        <v>0</v>
      </c>
      <c r="AW81" s="34">
        <v>0</v>
      </c>
      <c r="AX81" s="34">
        <v>0</v>
      </c>
      <c r="AY81" s="34">
        <v>0</v>
      </c>
      <c r="AZ81" s="2">
        <f t="shared" si="90"/>
        <v>0</v>
      </c>
      <c r="BA81" s="2">
        <f t="shared" si="91"/>
        <v>0</v>
      </c>
      <c r="BB81" s="2">
        <f t="shared" si="92"/>
        <v>0</v>
      </c>
    </row>
    <row r="82" spans="1:54" x14ac:dyDescent="0.25">
      <c r="A82" s="5" t="s">
        <v>25</v>
      </c>
      <c r="B82" s="33">
        <f>Assumptions!N9</f>
        <v>0</v>
      </c>
      <c r="C82" s="34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34">
        <v>0</v>
      </c>
      <c r="AD82" s="34">
        <v>0</v>
      </c>
      <c r="AE82" s="34">
        <v>0</v>
      </c>
      <c r="AF82" s="34">
        <v>0</v>
      </c>
      <c r="AG82" s="34">
        <v>0</v>
      </c>
      <c r="AH82" s="34">
        <v>0</v>
      </c>
      <c r="AI82" s="34">
        <v>0</v>
      </c>
      <c r="AJ82" s="34">
        <v>0</v>
      </c>
      <c r="AK82" s="34">
        <v>0</v>
      </c>
      <c r="AL82" s="34">
        <v>0</v>
      </c>
      <c r="AM82" s="34">
        <v>0</v>
      </c>
      <c r="AN82" s="34">
        <v>0</v>
      </c>
      <c r="AO82" s="34">
        <v>0</v>
      </c>
      <c r="AP82" s="34">
        <v>0</v>
      </c>
      <c r="AQ82" s="34">
        <v>0</v>
      </c>
      <c r="AR82" s="34">
        <v>0</v>
      </c>
      <c r="AS82" s="34">
        <v>0</v>
      </c>
      <c r="AT82" s="34">
        <v>0</v>
      </c>
      <c r="AU82" s="34">
        <v>0</v>
      </c>
      <c r="AV82" s="34">
        <v>0</v>
      </c>
      <c r="AW82" s="34">
        <v>0</v>
      </c>
      <c r="AX82" s="34">
        <v>0</v>
      </c>
      <c r="AY82" s="34">
        <v>0</v>
      </c>
      <c r="AZ82" s="2">
        <f t="shared" si="90"/>
        <v>0</v>
      </c>
      <c r="BA82" s="2">
        <f t="shared" si="91"/>
        <v>0</v>
      </c>
      <c r="BB82" s="2">
        <f t="shared" si="92"/>
        <v>0</v>
      </c>
    </row>
    <row r="83" spans="1:54" x14ac:dyDescent="0.25">
      <c r="A83" s="5" t="s">
        <v>80</v>
      </c>
      <c r="B83" s="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4" x14ac:dyDescent="0.25">
      <c r="A84" s="19" t="s">
        <v>76</v>
      </c>
      <c r="B84" s="6"/>
      <c r="C84" s="4">
        <f>SUM(C85:C92)</f>
        <v>0</v>
      </c>
      <c r="D84" s="4">
        <f t="shared" ref="D84:N84" si="103">SUM(D85:D92)</f>
        <v>0</v>
      </c>
      <c r="E84" s="4">
        <f t="shared" si="103"/>
        <v>0</v>
      </c>
      <c r="F84" s="4">
        <f t="shared" si="103"/>
        <v>0.99725409734350567</v>
      </c>
      <c r="G84" s="4">
        <f t="shared" si="103"/>
        <v>149.47302916849765</v>
      </c>
      <c r="H84" s="4">
        <f t="shared" si="103"/>
        <v>178.72332140564538</v>
      </c>
      <c r="I84" s="4">
        <f t="shared" si="103"/>
        <v>181.70876266221825</v>
      </c>
      <c r="J84" s="4">
        <f t="shared" si="103"/>
        <v>327.23470011235469</v>
      </c>
      <c r="K84" s="4">
        <f t="shared" si="103"/>
        <v>353.59590088618086</v>
      </c>
      <c r="L84" s="4">
        <f t="shared" si="103"/>
        <v>353.75179232299422</v>
      </c>
      <c r="M84" s="4">
        <f t="shared" si="103"/>
        <v>496.50654114076173</v>
      </c>
      <c r="N84" s="4">
        <f t="shared" si="103"/>
        <v>520.1537575912231</v>
      </c>
      <c r="O84" s="3">
        <f>SUM(C84:N84)</f>
        <v>2562.1450593872196</v>
      </c>
      <c r="P84" s="4">
        <f>SUM(P85:P92)</f>
        <v>509.26393903380523</v>
      </c>
      <c r="Q84" s="4">
        <f t="shared" ref="Q84:AA84" si="104">SUM(Q85:Q92)</f>
        <v>507.83036242820532</v>
      </c>
      <c r="R84" s="4">
        <f t="shared" si="104"/>
        <v>653.97180342736146</v>
      </c>
      <c r="S84" s="4">
        <f t="shared" si="104"/>
        <v>680.98223789954523</v>
      </c>
      <c r="T84" s="4">
        <f t="shared" si="104"/>
        <v>824.37548667245301</v>
      </c>
      <c r="U84" s="4">
        <f t="shared" si="104"/>
        <v>965.45036458616846</v>
      </c>
      <c r="V84" s="4">
        <f t="shared" si="104"/>
        <v>987.49873741775707</v>
      </c>
      <c r="W84" s="4">
        <f t="shared" si="104"/>
        <v>1126.0323579999269</v>
      </c>
      <c r="X84" s="4">
        <f t="shared" si="104"/>
        <v>1262.3480144347188</v>
      </c>
      <c r="Y84" s="4">
        <f t="shared" si="104"/>
        <v>1279.7355861955668</v>
      </c>
      <c r="Z84" s="4">
        <f t="shared" si="104"/>
        <v>1413.7048794398352</v>
      </c>
      <c r="AA84" s="4">
        <f t="shared" si="104"/>
        <v>1545.550774432462</v>
      </c>
      <c r="AB84" s="4">
        <f>SUM(AB85:AB92)</f>
        <v>1520.0727585509981</v>
      </c>
      <c r="AC84" s="4">
        <f t="shared" ref="AC84:AM84" si="105">SUM(AC85:AC92)</f>
        <v>1649.6298487235656</v>
      </c>
      <c r="AD84" s="4">
        <f t="shared" si="105"/>
        <v>1777.1521958966123</v>
      </c>
      <c r="AE84" s="4">
        <f t="shared" si="105"/>
        <v>1785.9260483459429</v>
      </c>
      <c r="AF84" s="4">
        <f t="shared" si="105"/>
        <v>1911.4576534501962</v>
      </c>
      <c r="AG84" s="4">
        <f t="shared" si="105"/>
        <v>2035.0384036706882</v>
      </c>
      <c r="AH84" s="4">
        <f t="shared" si="105"/>
        <v>2039.952890464185</v>
      </c>
      <c r="AI84" s="4">
        <f t="shared" si="105"/>
        <v>2161.7057374498199</v>
      </c>
      <c r="AJ84" s="4">
        <f t="shared" si="105"/>
        <v>2281.5867457299191</v>
      </c>
      <c r="AK84" s="4">
        <f t="shared" si="105"/>
        <v>2282.8789471568962</v>
      </c>
      <c r="AL84" s="4">
        <f t="shared" si="105"/>
        <v>2401.0854368671812</v>
      </c>
      <c r="AM84" s="4">
        <f t="shared" si="105"/>
        <v>2517.4945179816768</v>
      </c>
      <c r="AN84" s="4">
        <f>SUM(AN85:AN92)</f>
        <v>2435.6264198089148</v>
      </c>
      <c r="AO84" s="4">
        <f t="shared" ref="AO84:AY84" si="106">SUM(AO85:AO92)</f>
        <v>2550.24434975242</v>
      </c>
      <c r="AP84" s="4">
        <f t="shared" si="106"/>
        <v>2663.1341294218646</v>
      </c>
      <c r="AQ84" s="4">
        <f t="shared" si="106"/>
        <v>2657.5759378468738</v>
      </c>
      <c r="AR84" s="4">
        <f t="shared" si="106"/>
        <v>2769.0700742095464</v>
      </c>
      <c r="AS84" s="4">
        <f t="shared" si="106"/>
        <v>2878.9021014111713</v>
      </c>
      <c r="AT84" s="4">
        <f t="shared" si="106"/>
        <v>2870.3508976200069</v>
      </c>
      <c r="AU84" s="4">
        <f t="shared" si="106"/>
        <v>2978.9154871203755</v>
      </c>
      <c r="AV84" s="4">
        <f t="shared" si="106"/>
        <v>3085.8801833618945</v>
      </c>
      <c r="AW84" s="4">
        <f t="shared" si="106"/>
        <v>3074.5226400000934</v>
      </c>
      <c r="AX84" s="4">
        <f t="shared" si="106"/>
        <v>3180.3406812484513</v>
      </c>
      <c r="AY84" s="4">
        <f t="shared" si="106"/>
        <v>3284.6174444405024</v>
      </c>
      <c r="AZ84" s="4">
        <f>SUM(P84:AA84)</f>
        <v>11756.744543967807</v>
      </c>
      <c r="BA84" s="4">
        <f>SUM(AB84:AM84)</f>
        <v>24363.981184287681</v>
      </c>
      <c r="BB84" s="4">
        <f>SUM(AN84:AY84)</f>
        <v>34429.180346242116</v>
      </c>
    </row>
    <row r="85" spans="1:54" x14ac:dyDescent="0.25">
      <c r="A85" s="5" t="s">
        <v>18</v>
      </c>
      <c r="B85" s="8">
        <f>Assumptions!R2</f>
        <v>2E-3</v>
      </c>
      <c r="C85" s="2">
        <f>$B85*C65/12</f>
        <v>0</v>
      </c>
      <c r="D85" s="2">
        <f t="shared" ref="D85:N85" si="107">$B85*D65/12</f>
        <v>0</v>
      </c>
      <c r="E85" s="2">
        <f t="shared" si="107"/>
        <v>0</v>
      </c>
      <c r="F85" s="2">
        <f t="shared" si="107"/>
        <v>0.99725409734350567</v>
      </c>
      <c r="G85" s="2">
        <f t="shared" si="107"/>
        <v>1.9917894205143847</v>
      </c>
      <c r="H85" s="2">
        <f t="shared" si="107"/>
        <v>2.9836329701009734</v>
      </c>
      <c r="I85" s="2">
        <f t="shared" si="107"/>
        <v>3.9728116196776235</v>
      </c>
      <c r="J85" s="2">
        <f t="shared" si="107"/>
        <v>4.959352116681333</v>
      </c>
      <c r="K85" s="2">
        <f t="shared" si="107"/>
        <v>5.943281083283491</v>
      </c>
      <c r="L85" s="2">
        <f t="shared" si="107"/>
        <v>6.9246250172567683</v>
      </c>
      <c r="M85" s="2">
        <f t="shared" si="107"/>
        <v>7.9034102928371901</v>
      </c>
      <c r="N85" s="2">
        <f t="shared" si="107"/>
        <v>8.8796631615814032</v>
      </c>
      <c r="O85" s="2">
        <f t="shared" ref="O85:O92" si="108">SUM(B85:N85)</f>
        <v>44.55781977927667</v>
      </c>
      <c r="P85" s="2">
        <f>$B85*P65/12</f>
        <v>9.7075455934792831</v>
      </c>
      <c r="Q85" s="2">
        <f t="shared" ref="Q85:AA85" si="109">$B85*Q65/12</f>
        <v>11.6755884928023</v>
      </c>
      <c r="R85" s="2">
        <f t="shared" si="109"/>
        <v>13.638456674931149</v>
      </c>
      <c r="S85" s="2">
        <f t="shared" si="109"/>
        <v>15.596202904653447</v>
      </c>
      <c r="T85" s="2">
        <f t="shared" si="109"/>
        <v>17.548879701262216</v>
      </c>
      <c r="U85" s="2">
        <f t="shared" si="109"/>
        <v>19.496539340261567</v>
      </c>
      <c r="V85" s="2">
        <f t="shared" si="109"/>
        <v>21.439233855062962</v>
      </c>
      <c r="W85" s="2">
        <f t="shared" si="109"/>
        <v>23.377015038672042</v>
      </c>
      <c r="X85" s="2">
        <f t="shared" si="109"/>
        <v>25.309934445366064</v>
      </c>
      <c r="Y85" s="2">
        <f t="shared" si="109"/>
        <v>27.23804339236213</v>
      </c>
      <c r="Z85" s="2">
        <f t="shared" si="109"/>
        <v>29.161392961476082</v>
      </c>
      <c r="AA85" s="2">
        <f t="shared" si="109"/>
        <v>31.080034000772301</v>
      </c>
      <c r="AB85" s="2">
        <f>$B85*AB65/12</f>
        <v>32.191070680932164</v>
      </c>
      <c r="AC85" s="2">
        <f t="shared" ref="AC85:AM85" si="110">$B85*AC65/12</f>
        <v>34.097817640253325</v>
      </c>
      <c r="AD85" s="2">
        <f t="shared" si="110"/>
        <v>35.999998622326196</v>
      </c>
      <c r="AE85" s="2">
        <f t="shared" si="110"/>
        <v>37.897663528353149</v>
      </c>
      <c r="AF85" s="2">
        <f t="shared" si="110"/>
        <v>39.790862033805986</v>
      </c>
      <c r="AG85" s="2">
        <f t="shared" si="110"/>
        <v>41.679643590021477</v>
      </c>
      <c r="AH85" s="2">
        <f t="shared" si="110"/>
        <v>43.564057425788185</v>
      </c>
      <c r="AI85" s="2">
        <f t="shared" si="110"/>
        <v>45.444152548924542</v>
      </c>
      <c r="AJ85" s="2">
        <f t="shared" si="110"/>
        <v>47.31997774784822</v>
      </c>
      <c r="AK85" s="2">
        <f t="shared" si="110"/>
        <v>49.191581593136931</v>
      </c>
      <c r="AL85" s="2">
        <f t="shared" si="110"/>
        <v>51.059012439080625</v>
      </c>
      <c r="AM85" s="2">
        <f t="shared" si="110"/>
        <v>52.9223184252252</v>
      </c>
      <c r="AN85" s="2">
        <f>$B85*AN65/12</f>
        <v>53.108148686712532</v>
      </c>
      <c r="AO85" s="2">
        <f t="shared" ref="AO85:AY85" si="111">$B85*AO65/12</f>
        <v>54.957870248393881</v>
      </c>
      <c r="AP85" s="2">
        <f t="shared" si="111"/>
        <v>56.803592161322321</v>
      </c>
      <c r="AQ85" s="2">
        <f t="shared" si="111"/>
        <v>58.645361662623479</v>
      </c>
      <c r="AR85" s="2">
        <f t="shared" si="111"/>
        <v>60.483225782079465</v>
      </c>
      <c r="AS85" s="2">
        <f t="shared" si="111"/>
        <v>62.317231343621934</v>
      </c>
      <c r="AT85" s="2">
        <f t="shared" si="111"/>
        <v>64.147424966817155</v>
      </c>
      <c r="AU85" s="2">
        <f t="shared" si="111"/>
        <v>65.973853068342763</v>
      </c>
      <c r="AV85" s="2">
        <f t="shared" si="111"/>
        <v>67.796561863456745</v>
      </c>
      <c r="AW85" s="2">
        <f t="shared" si="111"/>
        <v>69.615597367458221</v>
      </c>
      <c r="AX85" s="2">
        <f t="shared" si="111"/>
        <v>71.431005397140396</v>
      </c>
      <c r="AY85" s="2">
        <f t="shared" si="111"/>
        <v>73.242831572235545</v>
      </c>
      <c r="AZ85" s="2">
        <f t="shared" ref="AZ85:AZ92" si="112">SUM(P85:AA85)</f>
        <v>245.26886640110155</v>
      </c>
      <c r="BA85" s="2">
        <f t="shared" ref="BA85:BA92" si="113">SUM(AB85:AM85)</f>
        <v>511.158156275696</v>
      </c>
      <c r="BB85" s="2">
        <f t="shared" ref="BB85:BB92" si="114">SUM(AN85:AY85)</f>
        <v>758.52270412020448</v>
      </c>
    </row>
    <row r="86" spans="1:54" x14ac:dyDescent="0.25">
      <c r="A86" s="5" t="s">
        <v>19</v>
      </c>
      <c r="B86" s="35">
        <f>Assumptions!R3</f>
        <v>0</v>
      </c>
      <c r="C86" s="2">
        <f t="shared" ref="C86:N92" si="115">$B86*C66/12</f>
        <v>0</v>
      </c>
      <c r="D86" s="2">
        <f t="shared" si="115"/>
        <v>0</v>
      </c>
      <c r="E86" s="2">
        <f t="shared" si="115"/>
        <v>0</v>
      </c>
      <c r="F86" s="2">
        <f t="shared" si="115"/>
        <v>0</v>
      </c>
      <c r="G86" s="2">
        <f t="shared" si="115"/>
        <v>0</v>
      </c>
      <c r="H86" s="2">
        <f t="shared" si="115"/>
        <v>0</v>
      </c>
      <c r="I86" s="2">
        <f t="shared" si="115"/>
        <v>0</v>
      </c>
      <c r="J86" s="2">
        <f t="shared" si="115"/>
        <v>0</v>
      </c>
      <c r="K86" s="2">
        <f t="shared" si="115"/>
        <v>0</v>
      </c>
      <c r="L86" s="2">
        <f t="shared" si="115"/>
        <v>0</v>
      </c>
      <c r="M86" s="2">
        <f t="shared" si="115"/>
        <v>0</v>
      </c>
      <c r="N86" s="2">
        <f t="shared" si="115"/>
        <v>0</v>
      </c>
      <c r="O86" s="2">
        <f t="shared" si="108"/>
        <v>0</v>
      </c>
      <c r="P86" s="2">
        <f t="shared" ref="P86:AY92" si="116">$B86*P66/12</f>
        <v>0</v>
      </c>
      <c r="Q86" s="2">
        <f t="shared" si="116"/>
        <v>0</v>
      </c>
      <c r="R86" s="2">
        <f t="shared" si="116"/>
        <v>0</v>
      </c>
      <c r="S86" s="2">
        <f t="shared" si="116"/>
        <v>0</v>
      </c>
      <c r="T86" s="2">
        <f t="shared" si="116"/>
        <v>0</v>
      </c>
      <c r="U86" s="2">
        <f t="shared" si="116"/>
        <v>0</v>
      </c>
      <c r="V86" s="2">
        <f t="shared" si="116"/>
        <v>0</v>
      </c>
      <c r="W86" s="2">
        <f t="shared" si="116"/>
        <v>0</v>
      </c>
      <c r="X86" s="2">
        <f t="shared" si="116"/>
        <v>0</v>
      </c>
      <c r="Y86" s="2">
        <f t="shared" si="116"/>
        <v>0</v>
      </c>
      <c r="Z86" s="2">
        <f t="shared" si="116"/>
        <v>0</v>
      </c>
      <c r="AA86" s="2">
        <f t="shared" si="116"/>
        <v>0</v>
      </c>
      <c r="AB86" s="2">
        <f t="shared" si="116"/>
        <v>0</v>
      </c>
      <c r="AC86" s="2">
        <f t="shared" si="116"/>
        <v>0</v>
      </c>
      <c r="AD86" s="2">
        <f t="shared" si="116"/>
        <v>0</v>
      </c>
      <c r="AE86" s="2">
        <f t="shared" si="116"/>
        <v>0</v>
      </c>
      <c r="AF86" s="2">
        <f t="shared" si="116"/>
        <v>0</v>
      </c>
      <c r="AG86" s="2">
        <f t="shared" si="116"/>
        <v>0</v>
      </c>
      <c r="AH86" s="2">
        <f t="shared" si="116"/>
        <v>0</v>
      </c>
      <c r="AI86" s="2">
        <f t="shared" si="116"/>
        <v>0</v>
      </c>
      <c r="AJ86" s="2">
        <f t="shared" si="116"/>
        <v>0</v>
      </c>
      <c r="AK86" s="2">
        <f t="shared" si="116"/>
        <v>0</v>
      </c>
      <c r="AL86" s="2">
        <f t="shared" si="116"/>
        <v>0</v>
      </c>
      <c r="AM86" s="2">
        <f t="shared" si="116"/>
        <v>0</v>
      </c>
      <c r="AN86" s="2">
        <f t="shared" si="116"/>
        <v>0</v>
      </c>
      <c r="AO86" s="2">
        <f t="shared" si="116"/>
        <v>0</v>
      </c>
      <c r="AP86" s="2">
        <f t="shared" si="116"/>
        <v>0</v>
      </c>
      <c r="AQ86" s="2">
        <f t="shared" si="116"/>
        <v>0</v>
      </c>
      <c r="AR86" s="2">
        <f t="shared" si="116"/>
        <v>0</v>
      </c>
      <c r="AS86" s="2">
        <f t="shared" si="116"/>
        <v>0</v>
      </c>
      <c r="AT86" s="2">
        <f t="shared" si="116"/>
        <v>0</v>
      </c>
      <c r="AU86" s="2">
        <f t="shared" si="116"/>
        <v>0</v>
      </c>
      <c r="AV86" s="2">
        <f t="shared" si="116"/>
        <v>0</v>
      </c>
      <c r="AW86" s="2">
        <f t="shared" si="116"/>
        <v>0</v>
      </c>
      <c r="AX86" s="2">
        <f t="shared" si="116"/>
        <v>0</v>
      </c>
      <c r="AY86" s="2">
        <f t="shared" si="116"/>
        <v>0</v>
      </c>
      <c r="AZ86" s="2">
        <f t="shared" si="112"/>
        <v>0</v>
      </c>
      <c r="BA86" s="2">
        <f t="shared" si="113"/>
        <v>0</v>
      </c>
      <c r="BB86" s="2">
        <f t="shared" si="114"/>
        <v>0</v>
      </c>
    </row>
    <row r="87" spans="1:54" x14ac:dyDescent="0.25">
      <c r="A87" s="5" t="s">
        <v>20</v>
      </c>
      <c r="B87" s="8">
        <f>Assumptions!R4</f>
        <v>1.1999999999999999E-3</v>
      </c>
      <c r="C87" s="2">
        <f t="shared" si="115"/>
        <v>0</v>
      </c>
      <c r="D87" s="2">
        <f t="shared" si="115"/>
        <v>0</v>
      </c>
      <c r="E87" s="2">
        <f t="shared" si="115"/>
        <v>0</v>
      </c>
      <c r="F87" s="2">
        <f t="shared" si="115"/>
        <v>0</v>
      </c>
      <c r="G87" s="2">
        <f t="shared" si="115"/>
        <v>0</v>
      </c>
      <c r="H87" s="2">
        <f t="shared" si="115"/>
        <v>0</v>
      </c>
      <c r="I87" s="2">
        <f t="shared" si="115"/>
        <v>4.9260740623305965</v>
      </c>
      <c r="J87" s="2">
        <f t="shared" si="115"/>
        <v>4.8535314138365555</v>
      </c>
      <c r="K87" s="2">
        <f t="shared" si="115"/>
        <v>4.7823473275844286</v>
      </c>
      <c r="L87" s="2">
        <f t="shared" si="115"/>
        <v>9.6385715846201361</v>
      </c>
      <c r="M87" s="2">
        <f t="shared" si="115"/>
        <v>9.4974895681327194</v>
      </c>
      <c r="N87" s="2">
        <f t="shared" si="115"/>
        <v>9.3590531372864714</v>
      </c>
      <c r="O87" s="2">
        <f t="shared" si="108"/>
        <v>43.05826709379091</v>
      </c>
      <c r="P87" s="2">
        <f t="shared" si="116"/>
        <v>14.008331447795078</v>
      </c>
      <c r="Q87" s="2">
        <f t="shared" si="116"/>
        <v>18.728115176008234</v>
      </c>
      <c r="R87" s="2">
        <f t="shared" si="116"/>
        <v>23.379219614242952</v>
      </c>
      <c r="S87" s="2">
        <f t="shared" si="116"/>
        <v>27.962934275782612</v>
      </c>
      <c r="T87" s="2">
        <f t="shared" si="116"/>
        <v>32.480525637116195</v>
      </c>
      <c r="U87" s="2">
        <f t="shared" si="116"/>
        <v>36.933237553171665</v>
      </c>
      <c r="V87" s="2">
        <f t="shared" si="116"/>
        <v>41.322291665077039</v>
      </c>
      <c r="W87" s="2">
        <f t="shared" si="116"/>
        <v>45.648887800583644</v>
      </c>
      <c r="X87" s="2">
        <f t="shared" si="116"/>
        <v>49.91420436728351</v>
      </c>
      <c r="Y87" s="2">
        <f t="shared" si="116"/>
        <v>54.119398738750981</v>
      </c>
      <c r="Z87" s="2">
        <f t="shared" si="116"/>
        <v>58.265607633735385</v>
      </c>
      <c r="AA87" s="2">
        <f t="shared" si="116"/>
        <v>62.353947488530402</v>
      </c>
      <c r="AB87" s="2">
        <f t="shared" si="116"/>
        <v>64.862843773910484</v>
      </c>
      <c r="AC87" s="2">
        <f t="shared" si="116"/>
        <v>68.833730720359881</v>
      </c>
      <c r="AD87" s="2">
        <f t="shared" si="116"/>
        <v>72.7499635456373</v>
      </c>
      <c r="AE87" s="2">
        <f t="shared" si="116"/>
        <v>76.612581094263263</v>
      </c>
      <c r="AF87" s="2">
        <f t="shared" si="116"/>
        <v>80.422603691842951</v>
      </c>
      <c r="AG87" s="2">
        <f t="shared" si="116"/>
        <v>84.18103347899681</v>
      </c>
      <c r="AH87" s="2">
        <f t="shared" si="116"/>
        <v>87.888854739282408</v>
      </c>
      <c r="AI87" s="2">
        <f t="shared" si="116"/>
        <v>91.54703422121564</v>
      </c>
      <c r="AJ87" s="2">
        <f t="shared" si="116"/>
        <v>95.156521454497593</v>
      </c>
      <c r="AK87" s="2">
        <f t="shared" si="116"/>
        <v>98.718249060551116</v>
      </c>
      <c r="AL87" s="2">
        <f t="shared" si="116"/>
        <v>102.23313305746977</v>
      </c>
      <c r="AM87" s="2">
        <f t="shared" si="116"/>
        <v>105.7020731594796</v>
      </c>
      <c r="AN87" s="2">
        <f t="shared" si="116"/>
        <v>105.75757398293212</v>
      </c>
      <c r="AO87" s="2">
        <f t="shared" si="116"/>
        <v>109.1262344907867</v>
      </c>
      <c r="AP87" s="2">
        <f t="shared" si="116"/>
        <v>112.45151923740711</v>
      </c>
      <c r="AQ87" s="2">
        <f t="shared" si="116"/>
        <v>115.73426549166288</v>
      </c>
      <c r="AR87" s="2">
        <f t="shared" si="116"/>
        <v>118.97529563656724</v>
      </c>
      <c r="AS87" s="2">
        <f t="shared" si="116"/>
        <v>122.17541743782785</v>
      </c>
      <c r="AT87" s="2">
        <f t="shared" si="116"/>
        <v>125.33542430756604</v>
      </c>
      <c r="AU87" s="2">
        <f t="shared" si="116"/>
        <v>128.45609556329097</v>
      </c>
      <c r="AV87" s="2">
        <f t="shared" si="116"/>
        <v>131.53819668221402</v>
      </c>
      <c r="AW87" s="2">
        <f t="shared" si="116"/>
        <v>134.58247955098784</v>
      </c>
      <c r="AX87" s="2">
        <f t="shared" si="116"/>
        <v>137.58968271095191</v>
      </c>
      <c r="AY87" s="2">
        <f t="shared" si="116"/>
        <v>140.56053159896587</v>
      </c>
      <c r="AZ87" s="2">
        <f t="shared" si="112"/>
        <v>465.11670139807774</v>
      </c>
      <c r="BA87" s="2">
        <f t="shared" si="113"/>
        <v>1028.9086219975068</v>
      </c>
      <c r="BB87" s="2">
        <f t="shared" si="114"/>
        <v>1482.2827166911604</v>
      </c>
    </row>
    <row r="88" spans="1:54" x14ac:dyDescent="0.25">
      <c r="A88" s="5" t="s">
        <v>21</v>
      </c>
      <c r="B88" s="8">
        <f>Assumptions!R5</f>
        <v>1.5E-3</v>
      </c>
      <c r="C88" s="2">
        <f t="shared" si="115"/>
        <v>0</v>
      </c>
      <c r="D88" s="2">
        <f t="shared" si="115"/>
        <v>0</v>
      </c>
      <c r="E88" s="2">
        <f t="shared" si="115"/>
        <v>0</v>
      </c>
      <c r="F88" s="2">
        <f t="shared" si="115"/>
        <v>0</v>
      </c>
      <c r="G88" s="2">
        <f t="shared" si="115"/>
        <v>0</v>
      </c>
      <c r="H88" s="2">
        <f t="shared" si="115"/>
        <v>30.725258280829845</v>
      </c>
      <c r="I88" s="2">
        <f t="shared" si="115"/>
        <v>30.211339615565539</v>
      </c>
      <c r="J88" s="2">
        <f t="shared" si="115"/>
        <v>29.70802861763427</v>
      </c>
      <c r="K88" s="2">
        <f t="shared" si="115"/>
        <v>59.940372492542188</v>
      </c>
      <c r="L88" s="2">
        <f t="shared" si="115"/>
        <v>58.943729163077244</v>
      </c>
      <c r="M88" s="2">
        <f t="shared" si="115"/>
        <v>57.967680532925023</v>
      </c>
      <c r="N88" s="2">
        <f t="shared" si="115"/>
        <v>87.737075155597253</v>
      </c>
      <c r="O88" s="2">
        <f t="shared" si="108"/>
        <v>355.2349838581714</v>
      </c>
      <c r="P88" s="2">
        <f t="shared" si="116"/>
        <v>85.12413429041564</v>
      </c>
      <c r="Q88" s="2">
        <f t="shared" si="116"/>
        <v>83.700325869459107</v>
      </c>
      <c r="R88" s="2">
        <f t="shared" si="116"/>
        <v>82.305905923948814</v>
      </c>
      <c r="S88" s="2">
        <f t="shared" si="116"/>
        <v>111.66554795186151</v>
      </c>
      <c r="T88" s="2">
        <f t="shared" si="116"/>
        <v>109.81424364885466</v>
      </c>
      <c r="U88" s="2">
        <f t="shared" si="116"/>
        <v>108.00121602229486</v>
      </c>
      <c r="V88" s="2">
        <f t="shared" si="116"/>
        <v>136.9509619135905</v>
      </c>
      <c r="W88" s="2">
        <f t="shared" si="116"/>
        <v>134.69829989858766</v>
      </c>
      <c r="X88" s="2">
        <f t="shared" si="116"/>
        <v>132.49228333087504</v>
      </c>
      <c r="Y88" s="2">
        <f t="shared" si="116"/>
        <v>161.05724279480805</v>
      </c>
      <c r="Z88" s="2">
        <f t="shared" si="116"/>
        <v>158.427833937982</v>
      </c>
      <c r="AA88" s="2">
        <f t="shared" si="116"/>
        <v>155.8529504479732</v>
      </c>
      <c r="AB88" s="2">
        <f t="shared" si="116"/>
        <v>179.27680862448111</v>
      </c>
      <c r="AC88" s="2">
        <f t="shared" si="116"/>
        <v>176.27817807241115</v>
      </c>
      <c r="AD88" s="2">
        <f t="shared" si="116"/>
        <v>173.34144150766056</v>
      </c>
      <c r="AE88" s="2">
        <f t="shared" si="116"/>
        <v>201.19062562139877</v>
      </c>
      <c r="AF88" s="2">
        <f t="shared" si="116"/>
        <v>197.86008824942655</v>
      </c>
      <c r="AG88" s="2">
        <f t="shared" si="116"/>
        <v>194.59843122730112</v>
      </c>
      <c r="AH88" s="2">
        <f t="shared" si="116"/>
        <v>222.12954265894305</v>
      </c>
      <c r="AI88" s="2">
        <f t="shared" si="116"/>
        <v>218.48764456838146</v>
      </c>
      <c r="AJ88" s="2">
        <f t="shared" si="116"/>
        <v>214.92120569938143</v>
      </c>
      <c r="AK88" s="2">
        <f t="shared" si="116"/>
        <v>242.15398372966388</v>
      </c>
      <c r="AL88" s="2">
        <f t="shared" si="116"/>
        <v>238.22007286935104</v>
      </c>
      <c r="AM88" s="2">
        <f t="shared" si="116"/>
        <v>234.36781660836053</v>
      </c>
      <c r="AN88" s="2">
        <f t="shared" si="116"/>
        <v>253.15998675877862</v>
      </c>
      <c r="AO88" s="2">
        <f t="shared" si="116"/>
        <v>248.92556694351626</v>
      </c>
      <c r="AP88" s="2">
        <f t="shared" si="116"/>
        <v>244.77854873435356</v>
      </c>
      <c r="AQ88" s="2">
        <f t="shared" si="116"/>
        <v>271.44245126234136</v>
      </c>
      <c r="AR88" s="2">
        <f t="shared" si="116"/>
        <v>266.95113496285052</v>
      </c>
      <c r="AS88" s="2">
        <f t="shared" si="116"/>
        <v>262.55271422753083</v>
      </c>
      <c r="AT88" s="2">
        <f t="shared" si="116"/>
        <v>288.97059947381592</v>
      </c>
      <c r="AU88" s="2">
        <f t="shared" si="116"/>
        <v>284.23854460154774</v>
      </c>
      <c r="AV88" s="2">
        <f t="shared" si="116"/>
        <v>279.60455960138574</v>
      </c>
      <c r="AW88" s="2">
        <f t="shared" si="116"/>
        <v>305.79195258163355</v>
      </c>
      <c r="AX88" s="2">
        <f t="shared" si="116"/>
        <v>300.83437718303907</v>
      </c>
      <c r="AY88" s="2">
        <f t="shared" si="116"/>
        <v>295.97974514621575</v>
      </c>
      <c r="AZ88" s="2">
        <f t="shared" si="112"/>
        <v>1460.0909460306511</v>
      </c>
      <c r="BA88" s="2">
        <f t="shared" si="113"/>
        <v>2492.8258394367608</v>
      </c>
      <c r="BB88" s="2">
        <f t="shared" si="114"/>
        <v>3303.2301814770094</v>
      </c>
    </row>
    <row r="89" spans="1:54" x14ac:dyDescent="0.25">
      <c r="A89" s="5" t="s">
        <v>22</v>
      </c>
      <c r="B89" s="8">
        <f>Assumptions!R6</f>
        <v>2E-3</v>
      </c>
      <c r="C89" s="2">
        <f t="shared" si="115"/>
        <v>0</v>
      </c>
      <c r="D89" s="2">
        <f t="shared" si="115"/>
        <v>0</v>
      </c>
      <c r="E89" s="2">
        <f t="shared" si="115"/>
        <v>0</v>
      </c>
      <c r="F89" s="2">
        <f t="shared" si="115"/>
        <v>0</v>
      </c>
      <c r="G89" s="2">
        <f t="shared" si="115"/>
        <v>147.48123974798327</v>
      </c>
      <c r="H89" s="2">
        <f t="shared" si="115"/>
        <v>145.01443015471457</v>
      </c>
      <c r="I89" s="2">
        <f t="shared" si="115"/>
        <v>142.5985373646445</v>
      </c>
      <c r="J89" s="2">
        <f t="shared" si="115"/>
        <v>287.71378796420254</v>
      </c>
      <c r="K89" s="2">
        <f t="shared" si="115"/>
        <v>282.92989998277073</v>
      </c>
      <c r="L89" s="2">
        <f t="shared" si="115"/>
        <v>278.24486655804009</v>
      </c>
      <c r="M89" s="2">
        <f t="shared" si="115"/>
        <v>421.13796074686678</v>
      </c>
      <c r="N89" s="2">
        <f t="shared" si="115"/>
        <v>414.17796613675802</v>
      </c>
      <c r="O89" s="2">
        <f t="shared" si="108"/>
        <v>2119.3006886559806</v>
      </c>
      <c r="P89" s="2">
        <f t="shared" si="116"/>
        <v>400.42392770211524</v>
      </c>
      <c r="Q89" s="2">
        <f t="shared" si="116"/>
        <v>393.72633288993569</v>
      </c>
      <c r="R89" s="2">
        <f t="shared" si="116"/>
        <v>534.64822121423856</v>
      </c>
      <c r="S89" s="2">
        <f t="shared" si="116"/>
        <v>525.7575527672476</v>
      </c>
      <c r="T89" s="2">
        <f t="shared" si="116"/>
        <v>664.53183768522001</v>
      </c>
      <c r="U89" s="2">
        <f t="shared" si="116"/>
        <v>801.01937167044036</v>
      </c>
      <c r="V89" s="2">
        <f t="shared" si="116"/>
        <v>787.78624998402654</v>
      </c>
      <c r="W89" s="2">
        <f t="shared" si="116"/>
        <v>922.30815526208369</v>
      </c>
      <c r="X89" s="2">
        <f t="shared" si="116"/>
        <v>1054.6315922911942</v>
      </c>
      <c r="Y89" s="2">
        <f t="shared" si="116"/>
        <v>1037.3209012696457</v>
      </c>
      <c r="Z89" s="2">
        <f t="shared" si="116"/>
        <v>1167.8500449066416</v>
      </c>
      <c r="AA89" s="2">
        <f t="shared" si="116"/>
        <v>1296.2638424951861</v>
      </c>
      <c r="AB89" s="2">
        <f t="shared" si="116"/>
        <v>1243.7420354716744</v>
      </c>
      <c r="AC89" s="2">
        <f t="shared" si="116"/>
        <v>1370.4201222905413</v>
      </c>
      <c r="AD89" s="2">
        <f t="shared" si="116"/>
        <v>1495.0607922209883</v>
      </c>
      <c r="AE89" s="2">
        <f t="shared" si="116"/>
        <v>1470.2251781019279</v>
      </c>
      <c r="AF89" s="2">
        <f t="shared" si="116"/>
        <v>1593.3840994751208</v>
      </c>
      <c r="AG89" s="2">
        <f t="shared" si="116"/>
        <v>1714.5792953743687</v>
      </c>
      <c r="AH89" s="2">
        <f t="shared" si="116"/>
        <v>1686.3704356401713</v>
      </c>
      <c r="AI89" s="2">
        <f t="shared" si="116"/>
        <v>1806.2269061112981</v>
      </c>
      <c r="AJ89" s="2">
        <f t="shared" si="116"/>
        <v>1924.1890408281918</v>
      </c>
      <c r="AK89" s="2">
        <f t="shared" si="116"/>
        <v>1892.8151327735441</v>
      </c>
      <c r="AL89" s="2">
        <f t="shared" si="116"/>
        <v>2009.5732185012796</v>
      </c>
      <c r="AM89" s="2">
        <f t="shared" si="116"/>
        <v>2124.5023097886115</v>
      </c>
      <c r="AN89" s="2">
        <f t="shared" si="116"/>
        <v>2023.6007103804914</v>
      </c>
      <c r="AO89" s="2">
        <f t="shared" si="116"/>
        <v>2137.234678069723</v>
      </c>
      <c r="AP89" s="2">
        <f t="shared" si="116"/>
        <v>2249.1004692887814</v>
      </c>
      <c r="AQ89" s="2">
        <f t="shared" si="116"/>
        <v>2211.7538594302459</v>
      </c>
      <c r="AR89" s="2">
        <f t="shared" si="116"/>
        <v>2322.660417828049</v>
      </c>
      <c r="AS89" s="2">
        <f t="shared" si="116"/>
        <v>2431.8567384021908</v>
      </c>
      <c r="AT89" s="2">
        <f t="shared" si="116"/>
        <v>2391.8974488718077</v>
      </c>
      <c r="AU89" s="2">
        <f t="shared" si="116"/>
        <v>2500.2469938871941</v>
      </c>
      <c r="AV89" s="2">
        <f t="shared" si="116"/>
        <v>2606.9408652148381</v>
      </c>
      <c r="AW89" s="2">
        <f t="shared" si="116"/>
        <v>2564.5326105000136</v>
      </c>
      <c r="AX89" s="2">
        <f t="shared" si="116"/>
        <v>2670.4856159573201</v>
      </c>
      <c r="AY89" s="2">
        <f t="shared" si="116"/>
        <v>2774.834336123085</v>
      </c>
      <c r="AZ89" s="2">
        <f t="shared" si="112"/>
        <v>9586.2680301379751</v>
      </c>
      <c r="BA89" s="2">
        <f t="shared" si="113"/>
        <v>20331.088566577717</v>
      </c>
      <c r="BB89" s="2">
        <f t="shared" si="114"/>
        <v>28885.144743953741</v>
      </c>
    </row>
    <row r="90" spans="1:54" x14ac:dyDescent="0.25">
      <c r="A90" s="5" t="s">
        <v>23</v>
      </c>
      <c r="B90" s="8">
        <f>Assumptions!R7</f>
        <v>2.5999999999999999E-3</v>
      </c>
      <c r="C90" s="2">
        <f t="shared" si="115"/>
        <v>0</v>
      </c>
      <c r="D90" s="2">
        <f t="shared" si="115"/>
        <v>0</v>
      </c>
      <c r="E90" s="2">
        <f t="shared" si="115"/>
        <v>0</v>
      </c>
      <c r="F90" s="2">
        <f t="shared" si="115"/>
        <v>0</v>
      </c>
      <c r="G90" s="2">
        <f t="shared" si="115"/>
        <v>0</v>
      </c>
      <c r="H90" s="2">
        <f t="shared" si="115"/>
        <v>0</v>
      </c>
      <c r="I90" s="2">
        <f t="shared" si="115"/>
        <v>0</v>
      </c>
      <c r="J90" s="2">
        <f t="shared" si="115"/>
        <v>0</v>
      </c>
      <c r="K90" s="2">
        <f t="shared" si="115"/>
        <v>0</v>
      </c>
      <c r="L90" s="2">
        <f t="shared" si="115"/>
        <v>0</v>
      </c>
      <c r="M90" s="2">
        <f t="shared" si="115"/>
        <v>0</v>
      </c>
      <c r="N90" s="2">
        <f t="shared" si="115"/>
        <v>0</v>
      </c>
      <c r="O90" s="2">
        <f t="shared" si="108"/>
        <v>2.5999999999999999E-3</v>
      </c>
      <c r="P90" s="2">
        <f t="shared" si="116"/>
        <v>0</v>
      </c>
      <c r="Q90" s="2">
        <f t="shared" si="116"/>
        <v>0</v>
      </c>
      <c r="R90" s="2">
        <f t="shared" si="116"/>
        <v>0</v>
      </c>
      <c r="S90" s="2">
        <f t="shared" si="116"/>
        <v>0</v>
      </c>
      <c r="T90" s="2">
        <f t="shared" si="116"/>
        <v>0</v>
      </c>
      <c r="U90" s="2">
        <f t="shared" si="116"/>
        <v>0</v>
      </c>
      <c r="V90" s="2">
        <f t="shared" si="116"/>
        <v>0</v>
      </c>
      <c r="W90" s="2">
        <f t="shared" si="116"/>
        <v>0</v>
      </c>
      <c r="X90" s="2">
        <f t="shared" si="116"/>
        <v>0</v>
      </c>
      <c r="Y90" s="2">
        <f t="shared" si="116"/>
        <v>0</v>
      </c>
      <c r="Z90" s="2">
        <f t="shared" si="116"/>
        <v>0</v>
      </c>
      <c r="AA90" s="2">
        <f t="shared" si="116"/>
        <v>0</v>
      </c>
      <c r="AB90" s="2">
        <f t="shared" si="116"/>
        <v>0</v>
      </c>
      <c r="AC90" s="2">
        <f t="shared" si="116"/>
        <v>0</v>
      </c>
      <c r="AD90" s="2">
        <f t="shared" si="116"/>
        <v>0</v>
      </c>
      <c r="AE90" s="2">
        <f t="shared" si="116"/>
        <v>0</v>
      </c>
      <c r="AF90" s="2">
        <f t="shared" si="116"/>
        <v>0</v>
      </c>
      <c r="AG90" s="2">
        <f t="shared" si="116"/>
        <v>0</v>
      </c>
      <c r="AH90" s="2">
        <f t="shared" si="116"/>
        <v>0</v>
      </c>
      <c r="AI90" s="2">
        <f t="shared" si="116"/>
        <v>0</v>
      </c>
      <c r="AJ90" s="2">
        <f t="shared" si="116"/>
        <v>0</v>
      </c>
      <c r="AK90" s="2">
        <f t="shared" si="116"/>
        <v>0</v>
      </c>
      <c r="AL90" s="2">
        <f t="shared" si="116"/>
        <v>0</v>
      </c>
      <c r="AM90" s="2">
        <f t="shared" si="116"/>
        <v>0</v>
      </c>
      <c r="AN90" s="2">
        <f t="shared" si="116"/>
        <v>0</v>
      </c>
      <c r="AO90" s="2">
        <f t="shared" si="116"/>
        <v>0</v>
      </c>
      <c r="AP90" s="2">
        <f t="shared" si="116"/>
        <v>0</v>
      </c>
      <c r="AQ90" s="2">
        <f t="shared" si="116"/>
        <v>0</v>
      </c>
      <c r="AR90" s="2">
        <f t="shared" si="116"/>
        <v>0</v>
      </c>
      <c r="AS90" s="2">
        <f t="shared" si="116"/>
        <v>0</v>
      </c>
      <c r="AT90" s="2">
        <f t="shared" si="116"/>
        <v>0</v>
      </c>
      <c r="AU90" s="2">
        <f t="shared" si="116"/>
        <v>0</v>
      </c>
      <c r="AV90" s="2">
        <f t="shared" si="116"/>
        <v>0</v>
      </c>
      <c r="AW90" s="2">
        <f t="shared" si="116"/>
        <v>0</v>
      </c>
      <c r="AX90" s="2">
        <f t="shared" si="116"/>
        <v>0</v>
      </c>
      <c r="AY90" s="2">
        <f t="shared" si="116"/>
        <v>0</v>
      </c>
      <c r="AZ90" s="2">
        <f t="shared" si="112"/>
        <v>0</v>
      </c>
      <c r="BA90" s="2">
        <f t="shared" si="113"/>
        <v>0</v>
      </c>
      <c r="BB90" s="2">
        <f t="shared" si="114"/>
        <v>0</v>
      </c>
    </row>
    <row r="91" spans="1:54" x14ac:dyDescent="0.25">
      <c r="A91" s="5" t="s">
        <v>24</v>
      </c>
      <c r="B91" s="8">
        <f>Assumptions!R8</f>
        <v>1.1999999999999999E-3</v>
      </c>
      <c r="C91" s="2">
        <f t="shared" si="115"/>
        <v>0</v>
      </c>
      <c r="D91" s="2">
        <f t="shared" si="115"/>
        <v>0</v>
      </c>
      <c r="E91" s="2">
        <f t="shared" si="115"/>
        <v>0</v>
      </c>
      <c r="F91" s="2">
        <f t="shared" si="115"/>
        <v>0</v>
      </c>
      <c r="G91" s="2">
        <f t="shared" si="115"/>
        <v>0</v>
      </c>
      <c r="H91" s="2">
        <f t="shared" si="115"/>
        <v>0</v>
      </c>
      <c r="I91" s="2">
        <f t="shared" si="115"/>
        <v>0</v>
      </c>
      <c r="J91" s="2">
        <f t="shared" si="115"/>
        <v>0</v>
      </c>
      <c r="K91" s="2">
        <f t="shared" si="115"/>
        <v>0</v>
      </c>
      <c r="L91" s="2">
        <f t="shared" si="115"/>
        <v>0</v>
      </c>
      <c r="M91" s="2">
        <f t="shared" si="115"/>
        <v>0</v>
      </c>
      <c r="N91" s="2">
        <f t="shared" si="115"/>
        <v>0</v>
      </c>
      <c r="O91" s="2">
        <f t="shared" si="108"/>
        <v>1.1999999999999999E-3</v>
      </c>
      <c r="P91" s="2">
        <f t="shared" si="116"/>
        <v>0</v>
      </c>
      <c r="Q91" s="2">
        <f t="shared" si="116"/>
        <v>0</v>
      </c>
      <c r="R91" s="2">
        <f t="shared" si="116"/>
        <v>0</v>
      </c>
      <c r="S91" s="2">
        <f t="shared" si="116"/>
        <v>0</v>
      </c>
      <c r="T91" s="2">
        <f t="shared" si="116"/>
        <v>0</v>
      </c>
      <c r="U91" s="2">
        <f t="shared" si="116"/>
        <v>0</v>
      </c>
      <c r="V91" s="2">
        <f t="shared" si="116"/>
        <v>0</v>
      </c>
      <c r="W91" s="2">
        <f t="shared" si="116"/>
        <v>0</v>
      </c>
      <c r="X91" s="2">
        <f t="shared" si="116"/>
        <v>0</v>
      </c>
      <c r="Y91" s="2">
        <f t="shared" si="116"/>
        <v>0</v>
      </c>
      <c r="Z91" s="2">
        <f t="shared" si="116"/>
        <v>0</v>
      </c>
      <c r="AA91" s="2">
        <f t="shared" si="116"/>
        <v>0</v>
      </c>
      <c r="AB91" s="2">
        <f t="shared" si="116"/>
        <v>0</v>
      </c>
      <c r="AC91" s="2">
        <f t="shared" si="116"/>
        <v>0</v>
      </c>
      <c r="AD91" s="2">
        <f t="shared" si="116"/>
        <v>0</v>
      </c>
      <c r="AE91" s="2">
        <f t="shared" si="116"/>
        <v>0</v>
      </c>
      <c r="AF91" s="2">
        <f t="shared" si="116"/>
        <v>0</v>
      </c>
      <c r="AG91" s="2">
        <f t="shared" si="116"/>
        <v>0</v>
      </c>
      <c r="AH91" s="2">
        <f t="shared" si="116"/>
        <v>0</v>
      </c>
      <c r="AI91" s="2">
        <f t="shared" si="116"/>
        <v>0</v>
      </c>
      <c r="AJ91" s="2">
        <f t="shared" si="116"/>
        <v>0</v>
      </c>
      <c r="AK91" s="2">
        <f t="shared" si="116"/>
        <v>0</v>
      </c>
      <c r="AL91" s="2">
        <f t="shared" si="116"/>
        <v>0</v>
      </c>
      <c r="AM91" s="2">
        <f t="shared" si="116"/>
        <v>0</v>
      </c>
      <c r="AN91" s="2">
        <f t="shared" si="116"/>
        <v>0</v>
      </c>
      <c r="AO91" s="2">
        <f t="shared" si="116"/>
        <v>0</v>
      </c>
      <c r="AP91" s="2">
        <f t="shared" si="116"/>
        <v>0</v>
      </c>
      <c r="AQ91" s="2">
        <f t="shared" si="116"/>
        <v>0</v>
      </c>
      <c r="AR91" s="2">
        <f t="shared" si="116"/>
        <v>0</v>
      </c>
      <c r="AS91" s="2">
        <f t="shared" si="116"/>
        <v>0</v>
      </c>
      <c r="AT91" s="2">
        <f t="shared" si="116"/>
        <v>0</v>
      </c>
      <c r="AU91" s="2">
        <f t="shared" si="116"/>
        <v>0</v>
      </c>
      <c r="AV91" s="2">
        <f t="shared" si="116"/>
        <v>0</v>
      </c>
      <c r="AW91" s="2">
        <f t="shared" si="116"/>
        <v>0</v>
      </c>
      <c r="AX91" s="2">
        <f t="shared" si="116"/>
        <v>0</v>
      </c>
      <c r="AY91" s="2">
        <f t="shared" si="116"/>
        <v>0</v>
      </c>
      <c r="AZ91" s="2">
        <f t="shared" si="112"/>
        <v>0</v>
      </c>
      <c r="BA91" s="2">
        <f t="shared" si="113"/>
        <v>0</v>
      </c>
      <c r="BB91" s="2">
        <f t="shared" si="114"/>
        <v>0</v>
      </c>
    </row>
    <row r="92" spans="1:54" x14ac:dyDescent="0.25">
      <c r="A92" s="5" t="s">
        <v>25</v>
      </c>
      <c r="B92" s="8">
        <f>Assumptions!R9</f>
        <v>1.1999999999999999E-3</v>
      </c>
      <c r="C92" s="2">
        <f t="shared" si="115"/>
        <v>0</v>
      </c>
      <c r="D92" s="2">
        <f t="shared" si="115"/>
        <v>0</v>
      </c>
      <c r="E92" s="2">
        <f t="shared" si="115"/>
        <v>0</v>
      </c>
      <c r="F92" s="2">
        <f t="shared" si="115"/>
        <v>0</v>
      </c>
      <c r="G92" s="2">
        <f t="shared" si="115"/>
        <v>0</v>
      </c>
      <c r="H92" s="2">
        <f t="shared" si="115"/>
        <v>0</v>
      </c>
      <c r="I92" s="2">
        <f t="shared" si="115"/>
        <v>0</v>
      </c>
      <c r="J92" s="2">
        <f t="shared" si="115"/>
        <v>0</v>
      </c>
      <c r="K92" s="2">
        <f t="shared" si="115"/>
        <v>0</v>
      </c>
      <c r="L92" s="2">
        <f t="shared" si="115"/>
        <v>0</v>
      </c>
      <c r="M92" s="2">
        <f t="shared" si="115"/>
        <v>0</v>
      </c>
      <c r="N92" s="2">
        <f t="shared" si="115"/>
        <v>0</v>
      </c>
      <c r="O92" s="2">
        <f t="shared" si="108"/>
        <v>1.1999999999999999E-3</v>
      </c>
      <c r="P92" s="2">
        <f t="shared" si="116"/>
        <v>0</v>
      </c>
      <c r="Q92" s="2">
        <f t="shared" si="116"/>
        <v>0</v>
      </c>
      <c r="R92" s="2">
        <f t="shared" si="116"/>
        <v>0</v>
      </c>
      <c r="S92" s="2">
        <f t="shared" si="116"/>
        <v>0</v>
      </c>
      <c r="T92" s="2">
        <f t="shared" si="116"/>
        <v>0</v>
      </c>
      <c r="U92" s="2">
        <f t="shared" si="116"/>
        <v>0</v>
      </c>
      <c r="V92" s="2">
        <f t="shared" si="116"/>
        <v>0</v>
      </c>
      <c r="W92" s="2">
        <f t="shared" si="116"/>
        <v>0</v>
      </c>
      <c r="X92" s="2">
        <f t="shared" si="116"/>
        <v>0</v>
      </c>
      <c r="Y92" s="2">
        <f t="shared" si="116"/>
        <v>0</v>
      </c>
      <c r="Z92" s="2">
        <f t="shared" si="116"/>
        <v>0</v>
      </c>
      <c r="AA92" s="2">
        <f t="shared" si="116"/>
        <v>0</v>
      </c>
      <c r="AB92" s="2">
        <f t="shared" si="116"/>
        <v>0</v>
      </c>
      <c r="AC92" s="2">
        <f t="shared" si="116"/>
        <v>0</v>
      </c>
      <c r="AD92" s="2">
        <f t="shared" si="116"/>
        <v>0</v>
      </c>
      <c r="AE92" s="2">
        <f t="shared" si="116"/>
        <v>0</v>
      </c>
      <c r="AF92" s="2">
        <f t="shared" si="116"/>
        <v>0</v>
      </c>
      <c r="AG92" s="2">
        <f t="shared" si="116"/>
        <v>0</v>
      </c>
      <c r="AH92" s="2">
        <f t="shared" si="116"/>
        <v>0</v>
      </c>
      <c r="AI92" s="2">
        <f t="shared" si="116"/>
        <v>0</v>
      </c>
      <c r="AJ92" s="2">
        <f t="shared" si="116"/>
        <v>0</v>
      </c>
      <c r="AK92" s="2">
        <f t="shared" si="116"/>
        <v>0</v>
      </c>
      <c r="AL92" s="2">
        <f t="shared" si="116"/>
        <v>0</v>
      </c>
      <c r="AM92" s="2">
        <f t="shared" si="116"/>
        <v>0</v>
      </c>
      <c r="AN92" s="2">
        <f t="shared" si="116"/>
        <v>0</v>
      </c>
      <c r="AO92" s="2">
        <f t="shared" si="116"/>
        <v>0</v>
      </c>
      <c r="AP92" s="2">
        <f t="shared" si="116"/>
        <v>0</v>
      </c>
      <c r="AQ92" s="2">
        <f t="shared" si="116"/>
        <v>0</v>
      </c>
      <c r="AR92" s="2">
        <f t="shared" si="116"/>
        <v>0</v>
      </c>
      <c r="AS92" s="2">
        <f t="shared" si="116"/>
        <v>0</v>
      </c>
      <c r="AT92" s="2">
        <f t="shared" si="116"/>
        <v>0</v>
      </c>
      <c r="AU92" s="2">
        <f t="shared" si="116"/>
        <v>0</v>
      </c>
      <c r="AV92" s="2">
        <f t="shared" si="116"/>
        <v>0</v>
      </c>
      <c r="AW92" s="2">
        <f t="shared" si="116"/>
        <v>0</v>
      </c>
      <c r="AX92" s="2">
        <f t="shared" si="116"/>
        <v>0</v>
      </c>
      <c r="AY92" s="2">
        <f t="shared" si="116"/>
        <v>0</v>
      </c>
      <c r="AZ92" s="2">
        <f t="shared" si="112"/>
        <v>0</v>
      </c>
      <c r="BA92" s="2">
        <f t="shared" si="113"/>
        <v>0</v>
      </c>
      <c r="BB92" s="2">
        <f t="shared" si="114"/>
        <v>0</v>
      </c>
    </row>
    <row r="93" spans="1:54" x14ac:dyDescent="0.25">
      <c r="B93" s="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4" x14ac:dyDescent="0.25">
      <c r="A94" s="19" t="s">
        <v>77</v>
      </c>
      <c r="B94" s="6"/>
      <c r="C94" s="4">
        <f>SUM(C95:C102)</f>
        <v>0</v>
      </c>
      <c r="D94" s="4">
        <f t="shared" ref="D94:N94" si="117">SUM(D95:D102)</f>
        <v>0</v>
      </c>
      <c r="E94" s="4">
        <f t="shared" si="117"/>
        <v>0</v>
      </c>
      <c r="F94" s="4">
        <f t="shared" si="117"/>
        <v>0</v>
      </c>
      <c r="G94" s="4">
        <f t="shared" si="117"/>
        <v>0</v>
      </c>
      <c r="H94" s="4">
        <f t="shared" si="117"/>
        <v>0</v>
      </c>
      <c r="I94" s="4">
        <f t="shared" si="117"/>
        <v>0</v>
      </c>
      <c r="J94" s="4">
        <f t="shared" si="117"/>
        <v>0</v>
      </c>
      <c r="K94" s="4">
        <f t="shared" si="117"/>
        <v>0</v>
      </c>
      <c r="L94" s="4">
        <f t="shared" si="117"/>
        <v>0</v>
      </c>
      <c r="M94" s="4">
        <f t="shared" si="117"/>
        <v>0</v>
      </c>
      <c r="N94" s="4">
        <f t="shared" si="117"/>
        <v>0</v>
      </c>
      <c r="O94" s="3">
        <f>SUM(C94:N94)</f>
        <v>0</v>
      </c>
      <c r="P94" s="4">
        <f>SUM(P95:P102)</f>
        <v>0</v>
      </c>
      <c r="Q94" s="4">
        <f t="shared" ref="Q94:AA94" si="118">SUM(Q95:Q102)</f>
        <v>0</v>
      </c>
      <c r="R94" s="4">
        <f t="shared" si="118"/>
        <v>0</v>
      </c>
      <c r="S94" s="4">
        <f t="shared" si="118"/>
        <v>0</v>
      </c>
      <c r="T94" s="4">
        <f t="shared" si="118"/>
        <v>0</v>
      </c>
      <c r="U94" s="4">
        <f t="shared" si="118"/>
        <v>0</v>
      </c>
      <c r="V94" s="4">
        <f t="shared" si="118"/>
        <v>0</v>
      </c>
      <c r="W94" s="4">
        <f t="shared" si="118"/>
        <v>0</v>
      </c>
      <c r="X94" s="4">
        <f t="shared" si="118"/>
        <v>0</v>
      </c>
      <c r="Y94" s="4">
        <f t="shared" si="118"/>
        <v>0</v>
      </c>
      <c r="Z94" s="4">
        <f t="shared" si="118"/>
        <v>0</v>
      </c>
      <c r="AA94" s="4">
        <f t="shared" si="118"/>
        <v>0</v>
      </c>
      <c r="AB94" s="4">
        <f>SUM(AB95:AB102)</f>
        <v>0</v>
      </c>
      <c r="AC94" s="4">
        <f t="shared" ref="AC94:AM94" si="119">SUM(AC95:AC102)</f>
        <v>0</v>
      </c>
      <c r="AD94" s="4">
        <f t="shared" si="119"/>
        <v>0</v>
      </c>
      <c r="AE94" s="4">
        <f t="shared" si="119"/>
        <v>0</v>
      </c>
      <c r="AF94" s="4">
        <f t="shared" si="119"/>
        <v>0</v>
      </c>
      <c r="AG94" s="4">
        <f t="shared" si="119"/>
        <v>0</v>
      </c>
      <c r="AH94" s="4">
        <f t="shared" si="119"/>
        <v>0</v>
      </c>
      <c r="AI94" s="4">
        <f t="shared" si="119"/>
        <v>0</v>
      </c>
      <c r="AJ94" s="4">
        <f t="shared" si="119"/>
        <v>0</v>
      </c>
      <c r="AK94" s="4">
        <f t="shared" si="119"/>
        <v>0</v>
      </c>
      <c r="AL94" s="4">
        <f t="shared" si="119"/>
        <v>0</v>
      </c>
      <c r="AM94" s="4">
        <f t="shared" si="119"/>
        <v>0</v>
      </c>
      <c r="AN94" s="4">
        <f>SUM(AN95:AN102)</f>
        <v>0</v>
      </c>
      <c r="AO94" s="4">
        <f t="shared" ref="AO94:AY94" si="120">SUM(AO95:AO102)</f>
        <v>0</v>
      </c>
      <c r="AP94" s="4">
        <f t="shared" si="120"/>
        <v>0</v>
      </c>
      <c r="AQ94" s="4">
        <f t="shared" si="120"/>
        <v>0</v>
      </c>
      <c r="AR94" s="4">
        <f t="shared" si="120"/>
        <v>0</v>
      </c>
      <c r="AS94" s="4">
        <f t="shared" si="120"/>
        <v>0</v>
      </c>
      <c r="AT94" s="4">
        <f t="shared" si="120"/>
        <v>0</v>
      </c>
      <c r="AU94" s="4">
        <f t="shared" si="120"/>
        <v>0</v>
      </c>
      <c r="AV94" s="4">
        <f t="shared" si="120"/>
        <v>0</v>
      </c>
      <c r="AW94" s="4">
        <f t="shared" si="120"/>
        <v>0</v>
      </c>
      <c r="AX94" s="4">
        <f t="shared" si="120"/>
        <v>0</v>
      </c>
      <c r="AY94" s="4">
        <f t="shared" si="120"/>
        <v>0</v>
      </c>
      <c r="AZ94" s="4">
        <f>SUM(P94:AA94)</f>
        <v>0</v>
      </c>
      <c r="BA94" s="4">
        <f>SUM(AB94:AM94)</f>
        <v>0</v>
      </c>
      <c r="BB94" s="4">
        <f>SUM(AN94:AY94)</f>
        <v>0</v>
      </c>
    </row>
    <row r="95" spans="1:54" x14ac:dyDescent="0.25">
      <c r="A95" s="5" t="s">
        <v>18</v>
      </c>
      <c r="B95" s="8"/>
      <c r="C95" s="2">
        <v>0</v>
      </c>
      <c r="D95" s="2">
        <v>0</v>
      </c>
      <c r="E95" s="2">
        <f>SUM(C85:E85)*Assumptions!$B$20</f>
        <v>0</v>
      </c>
      <c r="F95" s="2">
        <v>0</v>
      </c>
      <c r="G95" s="2">
        <v>0</v>
      </c>
      <c r="H95" s="2">
        <f>SUM(F85:H85)*Assumptions!$B$20</f>
        <v>0</v>
      </c>
      <c r="I95" s="2">
        <v>0</v>
      </c>
      <c r="J95" s="2">
        <v>0</v>
      </c>
      <c r="K95" s="2">
        <f>SUM(I85:K85)*Assumptions!$B$20</f>
        <v>0</v>
      </c>
      <c r="L95" s="2">
        <v>0</v>
      </c>
      <c r="M95" s="2">
        <v>0</v>
      </c>
      <c r="N95" s="2">
        <f>SUM(L85:N85)*Assumptions!$B$20</f>
        <v>0</v>
      </c>
      <c r="O95" s="2">
        <f>E95+H95+K95+N95</f>
        <v>0</v>
      </c>
      <c r="P95" s="2">
        <v>0</v>
      </c>
      <c r="Q95" s="2">
        <v>0</v>
      </c>
      <c r="R95" s="2">
        <f>SUM(P85:R85)*Assumptions!$B$20</f>
        <v>0</v>
      </c>
      <c r="S95" s="2">
        <v>0</v>
      </c>
      <c r="T95" s="2">
        <v>0</v>
      </c>
      <c r="U95" s="2">
        <f>SUM(S85:U85)*Assumptions!$B$20</f>
        <v>0</v>
      </c>
      <c r="V95" s="2">
        <v>0</v>
      </c>
      <c r="W95" s="2">
        <v>0</v>
      </c>
      <c r="X95" s="2">
        <f>SUM(V85:X85)*Assumptions!$B$20</f>
        <v>0</v>
      </c>
      <c r="Y95" s="2">
        <v>0</v>
      </c>
      <c r="Z95" s="2">
        <v>0</v>
      </c>
      <c r="AA95" s="2">
        <f>SUM(Y85:AA85)*Assumptions!$B$20</f>
        <v>0</v>
      </c>
      <c r="AB95" s="2">
        <v>0</v>
      </c>
      <c r="AC95" s="2">
        <v>0</v>
      </c>
      <c r="AD95" s="2">
        <f>SUM(AB85:AD85)*Assumptions!$B$20</f>
        <v>0</v>
      </c>
      <c r="AE95" s="2">
        <v>0</v>
      </c>
      <c r="AF95" s="2">
        <v>0</v>
      </c>
      <c r="AG95" s="2">
        <f>SUM(AE85:AG85)*Assumptions!$B$20</f>
        <v>0</v>
      </c>
      <c r="AH95" s="2">
        <v>0</v>
      </c>
      <c r="AI95" s="2">
        <v>0</v>
      </c>
      <c r="AJ95" s="2">
        <f>SUM(AH85:AJ85)*Assumptions!$B$20</f>
        <v>0</v>
      </c>
      <c r="AK95" s="2">
        <v>0</v>
      </c>
      <c r="AL95" s="2">
        <v>0</v>
      </c>
      <c r="AM95" s="2">
        <f>SUM(AK85:AM85)*Assumptions!$B$20</f>
        <v>0</v>
      </c>
      <c r="AN95" s="2">
        <v>0</v>
      </c>
      <c r="AO95" s="2">
        <v>0</v>
      </c>
      <c r="AP95" s="2">
        <f>SUM(AN85:AP85)*Assumptions!$B$20</f>
        <v>0</v>
      </c>
      <c r="AQ95" s="2">
        <v>0</v>
      </c>
      <c r="AR95" s="2">
        <v>0</v>
      </c>
      <c r="AS95" s="2">
        <f>SUM(AQ85:AS85)*Assumptions!$B$20</f>
        <v>0</v>
      </c>
      <c r="AT95" s="2">
        <v>0</v>
      </c>
      <c r="AU95" s="2">
        <v>0</v>
      </c>
      <c r="AV95" s="2">
        <f>SUM(AT85:AV85)*Assumptions!$B$20</f>
        <v>0</v>
      </c>
      <c r="AW95" s="2">
        <v>0</v>
      </c>
      <c r="AX95" s="2">
        <v>0</v>
      </c>
      <c r="AY95" s="2">
        <f>SUM(AW85:AY85)*Assumptions!$B$20</f>
        <v>0</v>
      </c>
      <c r="AZ95" s="2">
        <f t="shared" ref="AZ95:AZ102" si="121">SUM(P95:AA95)</f>
        <v>0</v>
      </c>
      <c r="BA95" s="2">
        <f t="shared" ref="BA95:BA102" si="122">SUM(AB95:AM95)</f>
        <v>0</v>
      </c>
      <c r="BB95" s="2">
        <f t="shared" ref="BB95:BB102" si="123">SUM(AN95:AY95)</f>
        <v>0</v>
      </c>
    </row>
    <row r="96" spans="1:54" x14ac:dyDescent="0.25">
      <c r="A96" s="5" t="s">
        <v>19</v>
      </c>
      <c r="B96" s="35"/>
      <c r="C96" s="34">
        <v>0</v>
      </c>
      <c r="D96" s="34">
        <v>0</v>
      </c>
      <c r="E96" s="2">
        <f>SUM(C86:E86)*Assumptions!$B$20</f>
        <v>0</v>
      </c>
      <c r="F96" s="34">
        <v>0</v>
      </c>
      <c r="G96" s="34">
        <v>0</v>
      </c>
      <c r="H96" s="2">
        <f>SUM(F86:H86)*Assumptions!$B$20</f>
        <v>0</v>
      </c>
      <c r="I96" s="34">
        <v>0</v>
      </c>
      <c r="J96" s="34">
        <v>0</v>
      </c>
      <c r="K96" s="2">
        <f>SUM(I86:K86)*Assumptions!$B$20</f>
        <v>0</v>
      </c>
      <c r="L96" s="34">
        <v>0</v>
      </c>
      <c r="M96" s="34">
        <v>0</v>
      </c>
      <c r="N96" s="2">
        <f>SUM(L86:N86)*Assumptions!$B$20</f>
        <v>0</v>
      </c>
      <c r="O96" s="34">
        <f t="shared" ref="O96:O102" si="124">E96+H96+K96+N96</f>
        <v>0</v>
      </c>
      <c r="P96" s="34">
        <v>0</v>
      </c>
      <c r="Q96" s="34">
        <v>0</v>
      </c>
      <c r="R96" s="2">
        <f>SUM(P86:R86)*Assumptions!$B$20</f>
        <v>0</v>
      </c>
      <c r="S96" s="34">
        <v>0</v>
      </c>
      <c r="T96" s="34">
        <v>0</v>
      </c>
      <c r="U96" s="2">
        <f>SUM(S86:U86)*Assumptions!$B$20</f>
        <v>0</v>
      </c>
      <c r="V96" s="34">
        <v>0</v>
      </c>
      <c r="W96" s="34">
        <v>0</v>
      </c>
      <c r="X96" s="2">
        <f>SUM(V86:X86)*Assumptions!$B$20</f>
        <v>0</v>
      </c>
      <c r="Y96" s="34">
        <v>0</v>
      </c>
      <c r="Z96" s="34">
        <v>0</v>
      </c>
      <c r="AA96" s="2">
        <f>SUM(Y86:AA86)*Assumptions!$B$20</f>
        <v>0</v>
      </c>
      <c r="AB96" s="34">
        <v>0</v>
      </c>
      <c r="AC96" s="34">
        <v>0</v>
      </c>
      <c r="AD96" s="2">
        <f>SUM(AB86:AD86)*Assumptions!$B$20</f>
        <v>0</v>
      </c>
      <c r="AE96" s="34">
        <v>0</v>
      </c>
      <c r="AF96" s="34">
        <v>0</v>
      </c>
      <c r="AG96" s="2">
        <f>SUM(AE86:AG86)*Assumptions!$B$20</f>
        <v>0</v>
      </c>
      <c r="AH96" s="34">
        <v>0</v>
      </c>
      <c r="AI96" s="34">
        <v>0</v>
      </c>
      <c r="AJ96" s="2">
        <f>SUM(AH86:AJ86)*Assumptions!$B$20</f>
        <v>0</v>
      </c>
      <c r="AK96" s="34">
        <v>0</v>
      </c>
      <c r="AL96" s="34">
        <v>0</v>
      </c>
      <c r="AM96" s="2">
        <f>SUM(AK86:AM86)*Assumptions!$B$20</f>
        <v>0</v>
      </c>
      <c r="AN96" s="34">
        <v>0</v>
      </c>
      <c r="AO96" s="34">
        <v>0</v>
      </c>
      <c r="AP96" s="2">
        <f>SUM(AN86:AP86)*Assumptions!$B$20</f>
        <v>0</v>
      </c>
      <c r="AQ96" s="34">
        <v>0</v>
      </c>
      <c r="AR96" s="34">
        <v>0</v>
      </c>
      <c r="AS96" s="2">
        <f>SUM(AQ86:AS86)*Assumptions!$B$20</f>
        <v>0</v>
      </c>
      <c r="AT96" s="34">
        <v>0</v>
      </c>
      <c r="AU96" s="34">
        <v>0</v>
      </c>
      <c r="AV96" s="2">
        <f>SUM(AT86:AV86)*Assumptions!$B$20</f>
        <v>0</v>
      </c>
      <c r="AW96" s="34">
        <v>0</v>
      </c>
      <c r="AX96" s="34">
        <v>0</v>
      </c>
      <c r="AY96" s="2">
        <f>SUM(AW86:AY86)*Assumptions!$B$20</f>
        <v>0</v>
      </c>
      <c r="AZ96" s="2">
        <f t="shared" si="121"/>
        <v>0</v>
      </c>
      <c r="BA96" s="2">
        <f t="shared" si="122"/>
        <v>0</v>
      </c>
      <c r="BB96" s="2">
        <f t="shared" si="123"/>
        <v>0</v>
      </c>
    </row>
    <row r="97" spans="1:54" x14ac:dyDescent="0.25">
      <c r="A97" s="5" t="s">
        <v>20</v>
      </c>
      <c r="B97" s="8"/>
      <c r="C97" s="2">
        <v>0</v>
      </c>
      <c r="D97" s="2">
        <v>0</v>
      </c>
      <c r="E97" s="2">
        <f>SUM(C87:E87)*Assumptions!$B$20</f>
        <v>0</v>
      </c>
      <c r="F97" s="2">
        <v>0</v>
      </c>
      <c r="G97" s="2">
        <v>0</v>
      </c>
      <c r="H97" s="2">
        <f>SUM(F87:H87)*Assumptions!$B$20</f>
        <v>0</v>
      </c>
      <c r="I97" s="2">
        <v>0</v>
      </c>
      <c r="J97" s="2">
        <v>0</v>
      </c>
      <c r="K97" s="2">
        <f>SUM(I87:K87)*Assumptions!$B$20</f>
        <v>0</v>
      </c>
      <c r="L97" s="2">
        <v>0</v>
      </c>
      <c r="M97" s="2">
        <v>0</v>
      </c>
      <c r="N97" s="2">
        <f>SUM(L87:N87)*Assumptions!$B$20</f>
        <v>0</v>
      </c>
      <c r="O97" s="2">
        <f t="shared" si="124"/>
        <v>0</v>
      </c>
      <c r="P97" s="2">
        <v>0</v>
      </c>
      <c r="Q97" s="2">
        <v>0</v>
      </c>
      <c r="R97" s="2">
        <f>SUM(P87:R87)*Assumptions!$B$20</f>
        <v>0</v>
      </c>
      <c r="S97" s="2">
        <v>0</v>
      </c>
      <c r="T97" s="2">
        <v>0</v>
      </c>
      <c r="U97" s="2">
        <f>SUM(S87:U87)*Assumptions!$B$20</f>
        <v>0</v>
      </c>
      <c r="V97" s="2">
        <v>0</v>
      </c>
      <c r="W97" s="2">
        <v>0</v>
      </c>
      <c r="X97" s="2">
        <f>SUM(V87:X87)*Assumptions!$B$20</f>
        <v>0</v>
      </c>
      <c r="Y97" s="2">
        <v>0</v>
      </c>
      <c r="Z97" s="2">
        <v>0</v>
      </c>
      <c r="AA97" s="2">
        <f>SUM(Y87:AA87)*Assumptions!$B$20</f>
        <v>0</v>
      </c>
      <c r="AB97" s="2">
        <v>0</v>
      </c>
      <c r="AC97" s="2">
        <v>0</v>
      </c>
      <c r="AD97" s="2">
        <f>SUM(AB87:AD87)*Assumptions!$B$20</f>
        <v>0</v>
      </c>
      <c r="AE97" s="2">
        <v>0</v>
      </c>
      <c r="AF97" s="2">
        <v>0</v>
      </c>
      <c r="AG97" s="2">
        <f>SUM(AE87:AG87)*Assumptions!$B$20</f>
        <v>0</v>
      </c>
      <c r="AH97" s="2">
        <v>0</v>
      </c>
      <c r="AI97" s="2">
        <v>0</v>
      </c>
      <c r="AJ97" s="2">
        <f>SUM(AH87:AJ87)*Assumptions!$B$20</f>
        <v>0</v>
      </c>
      <c r="AK97" s="2">
        <v>0</v>
      </c>
      <c r="AL97" s="2">
        <v>0</v>
      </c>
      <c r="AM97" s="2">
        <f>SUM(AK87:AM87)*Assumptions!$B$20</f>
        <v>0</v>
      </c>
      <c r="AN97" s="2">
        <v>0</v>
      </c>
      <c r="AO97" s="2">
        <v>0</v>
      </c>
      <c r="AP97" s="2">
        <f>SUM(AN87:AP87)*Assumptions!$B$20</f>
        <v>0</v>
      </c>
      <c r="AQ97" s="2">
        <v>0</v>
      </c>
      <c r="AR97" s="2">
        <v>0</v>
      </c>
      <c r="AS97" s="2">
        <f>SUM(AQ87:AS87)*Assumptions!$B$20</f>
        <v>0</v>
      </c>
      <c r="AT97" s="2">
        <v>0</v>
      </c>
      <c r="AU97" s="2">
        <v>0</v>
      </c>
      <c r="AV97" s="2">
        <f>SUM(AT87:AV87)*Assumptions!$B$20</f>
        <v>0</v>
      </c>
      <c r="AW97" s="2">
        <v>0</v>
      </c>
      <c r="AX97" s="2">
        <v>0</v>
      </c>
      <c r="AY97" s="2">
        <f>SUM(AW87:AY87)*Assumptions!$B$20</f>
        <v>0</v>
      </c>
      <c r="AZ97" s="2">
        <f t="shared" si="121"/>
        <v>0</v>
      </c>
      <c r="BA97" s="2">
        <f t="shared" si="122"/>
        <v>0</v>
      </c>
      <c r="BB97" s="2">
        <f t="shared" si="123"/>
        <v>0</v>
      </c>
    </row>
    <row r="98" spans="1:54" x14ac:dyDescent="0.25">
      <c r="A98" s="5" t="s">
        <v>21</v>
      </c>
      <c r="B98" s="8"/>
      <c r="C98" s="2">
        <v>0</v>
      </c>
      <c r="D98" s="2">
        <v>0</v>
      </c>
      <c r="E98" s="2">
        <f>SUM(C88:E88)*Assumptions!$B$20</f>
        <v>0</v>
      </c>
      <c r="F98" s="2">
        <v>0</v>
      </c>
      <c r="G98" s="2">
        <v>0</v>
      </c>
      <c r="H98" s="2">
        <f>SUM(F88:H88)*Assumptions!$B$20</f>
        <v>0</v>
      </c>
      <c r="I98" s="2">
        <v>0</v>
      </c>
      <c r="J98" s="2">
        <v>0</v>
      </c>
      <c r="K98" s="2">
        <f>SUM(I88:K88)*Assumptions!$B$20</f>
        <v>0</v>
      </c>
      <c r="L98" s="2">
        <v>0</v>
      </c>
      <c r="M98" s="2">
        <v>0</v>
      </c>
      <c r="N98" s="2">
        <f>SUM(L88:N88)*Assumptions!$B$20</f>
        <v>0</v>
      </c>
      <c r="O98" s="2">
        <f t="shared" si="124"/>
        <v>0</v>
      </c>
      <c r="P98" s="2">
        <v>0</v>
      </c>
      <c r="Q98" s="2">
        <v>0</v>
      </c>
      <c r="R98" s="2">
        <f>SUM(P88:R88)*Assumptions!$B$20</f>
        <v>0</v>
      </c>
      <c r="S98" s="2">
        <v>0</v>
      </c>
      <c r="T98" s="2">
        <v>0</v>
      </c>
      <c r="U98" s="2">
        <f>SUM(S88:U88)*Assumptions!$B$20</f>
        <v>0</v>
      </c>
      <c r="V98" s="2">
        <v>0</v>
      </c>
      <c r="W98" s="2">
        <v>0</v>
      </c>
      <c r="X98" s="2">
        <f>SUM(V88:X88)*Assumptions!$B$20</f>
        <v>0</v>
      </c>
      <c r="Y98" s="2">
        <v>0</v>
      </c>
      <c r="Z98" s="2">
        <v>0</v>
      </c>
      <c r="AA98" s="2">
        <f>SUM(Y88:AA88)*Assumptions!$B$20</f>
        <v>0</v>
      </c>
      <c r="AB98" s="2">
        <v>0</v>
      </c>
      <c r="AC98" s="2">
        <v>0</v>
      </c>
      <c r="AD98" s="2">
        <f>SUM(AB88:AD88)*Assumptions!$B$20</f>
        <v>0</v>
      </c>
      <c r="AE98" s="2">
        <v>0</v>
      </c>
      <c r="AF98" s="2">
        <v>0</v>
      </c>
      <c r="AG98" s="2">
        <f>SUM(AE88:AG88)*Assumptions!$B$20</f>
        <v>0</v>
      </c>
      <c r="AH98" s="2">
        <v>0</v>
      </c>
      <c r="AI98" s="2">
        <v>0</v>
      </c>
      <c r="AJ98" s="2">
        <f>SUM(AH88:AJ88)*Assumptions!$B$20</f>
        <v>0</v>
      </c>
      <c r="AK98" s="2">
        <v>0</v>
      </c>
      <c r="AL98" s="2">
        <v>0</v>
      </c>
      <c r="AM98" s="2">
        <f>SUM(AK88:AM88)*Assumptions!$B$20</f>
        <v>0</v>
      </c>
      <c r="AN98" s="2">
        <v>0</v>
      </c>
      <c r="AO98" s="2">
        <v>0</v>
      </c>
      <c r="AP98" s="2">
        <f>SUM(AN88:AP88)*Assumptions!$B$20</f>
        <v>0</v>
      </c>
      <c r="AQ98" s="2">
        <v>0</v>
      </c>
      <c r="AR98" s="2">
        <v>0</v>
      </c>
      <c r="AS98" s="2">
        <f>SUM(AQ88:AS88)*Assumptions!$B$20</f>
        <v>0</v>
      </c>
      <c r="AT98" s="2">
        <v>0</v>
      </c>
      <c r="AU98" s="2">
        <v>0</v>
      </c>
      <c r="AV98" s="2">
        <f>SUM(AT88:AV88)*Assumptions!$B$20</f>
        <v>0</v>
      </c>
      <c r="AW98" s="2">
        <v>0</v>
      </c>
      <c r="AX98" s="2">
        <v>0</v>
      </c>
      <c r="AY98" s="2">
        <f>SUM(AW88:AY88)*Assumptions!$B$20</f>
        <v>0</v>
      </c>
      <c r="AZ98" s="2">
        <f t="shared" si="121"/>
        <v>0</v>
      </c>
      <c r="BA98" s="2">
        <f t="shared" si="122"/>
        <v>0</v>
      </c>
      <c r="BB98" s="2">
        <f t="shared" si="123"/>
        <v>0</v>
      </c>
    </row>
    <row r="99" spans="1:54" x14ac:dyDescent="0.25">
      <c r="A99" s="5" t="s">
        <v>22</v>
      </c>
      <c r="B99" s="8"/>
      <c r="C99" s="2">
        <v>0</v>
      </c>
      <c r="D99" s="2">
        <v>0</v>
      </c>
      <c r="E99" s="2">
        <f>SUM(C89:E89)*Assumptions!$B$20</f>
        <v>0</v>
      </c>
      <c r="F99" s="2">
        <v>0</v>
      </c>
      <c r="G99" s="2">
        <v>0</v>
      </c>
      <c r="H99" s="2">
        <f>SUM(F89:H89)*Assumptions!$B$20</f>
        <v>0</v>
      </c>
      <c r="I99" s="2">
        <v>0</v>
      </c>
      <c r="J99" s="2">
        <v>0</v>
      </c>
      <c r="K99" s="2">
        <f>SUM(I89:K89)*Assumptions!$B$20</f>
        <v>0</v>
      </c>
      <c r="L99" s="2">
        <v>0</v>
      </c>
      <c r="M99" s="2">
        <v>0</v>
      </c>
      <c r="N99" s="2">
        <f>SUM(L89:N89)*Assumptions!$B$20</f>
        <v>0</v>
      </c>
      <c r="O99" s="2">
        <f t="shared" si="124"/>
        <v>0</v>
      </c>
      <c r="P99" s="2">
        <v>0</v>
      </c>
      <c r="Q99" s="2">
        <v>0</v>
      </c>
      <c r="R99" s="2">
        <f>SUM(P89:R89)*Assumptions!$B$20</f>
        <v>0</v>
      </c>
      <c r="S99" s="2">
        <v>0</v>
      </c>
      <c r="T99" s="2">
        <v>0</v>
      </c>
      <c r="U99" s="2">
        <f>SUM(S89:U89)*Assumptions!$B$20</f>
        <v>0</v>
      </c>
      <c r="V99" s="2">
        <v>0</v>
      </c>
      <c r="W99" s="2">
        <v>0</v>
      </c>
      <c r="X99" s="2">
        <f>SUM(V89:X89)*Assumptions!$B$20</f>
        <v>0</v>
      </c>
      <c r="Y99" s="2">
        <v>0</v>
      </c>
      <c r="Z99" s="2">
        <v>0</v>
      </c>
      <c r="AA99" s="2">
        <f>SUM(Y89:AA89)*Assumptions!$B$20</f>
        <v>0</v>
      </c>
      <c r="AB99" s="2">
        <v>0</v>
      </c>
      <c r="AC99" s="2">
        <v>0</v>
      </c>
      <c r="AD99" s="2">
        <f>SUM(AB89:AD89)*Assumptions!$B$20</f>
        <v>0</v>
      </c>
      <c r="AE99" s="2">
        <v>0</v>
      </c>
      <c r="AF99" s="2">
        <v>0</v>
      </c>
      <c r="AG99" s="2">
        <f>SUM(AE89:AG89)*Assumptions!$B$20</f>
        <v>0</v>
      </c>
      <c r="AH99" s="2">
        <v>0</v>
      </c>
      <c r="AI99" s="2">
        <v>0</v>
      </c>
      <c r="AJ99" s="2">
        <f>SUM(AH89:AJ89)*Assumptions!$B$20</f>
        <v>0</v>
      </c>
      <c r="AK99" s="2">
        <v>0</v>
      </c>
      <c r="AL99" s="2">
        <v>0</v>
      </c>
      <c r="AM99" s="2">
        <f>SUM(AK89:AM89)*Assumptions!$B$20</f>
        <v>0</v>
      </c>
      <c r="AN99" s="2">
        <v>0</v>
      </c>
      <c r="AO99" s="2">
        <v>0</v>
      </c>
      <c r="AP99" s="2">
        <f>SUM(AN89:AP89)*Assumptions!$B$20</f>
        <v>0</v>
      </c>
      <c r="AQ99" s="2">
        <v>0</v>
      </c>
      <c r="AR99" s="2">
        <v>0</v>
      </c>
      <c r="AS99" s="2">
        <f>SUM(AQ89:AS89)*Assumptions!$B$20</f>
        <v>0</v>
      </c>
      <c r="AT99" s="2">
        <v>0</v>
      </c>
      <c r="AU99" s="2">
        <v>0</v>
      </c>
      <c r="AV99" s="2">
        <f>SUM(AT89:AV89)*Assumptions!$B$20</f>
        <v>0</v>
      </c>
      <c r="AW99" s="2">
        <v>0</v>
      </c>
      <c r="AX99" s="2">
        <v>0</v>
      </c>
      <c r="AY99" s="2">
        <f>SUM(AW89:AY89)*Assumptions!$B$20</f>
        <v>0</v>
      </c>
      <c r="AZ99" s="2">
        <f t="shared" si="121"/>
        <v>0</v>
      </c>
      <c r="BA99" s="2">
        <f t="shared" si="122"/>
        <v>0</v>
      </c>
      <c r="BB99" s="2">
        <f t="shared" si="123"/>
        <v>0</v>
      </c>
    </row>
    <row r="100" spans="1:54" x14ac:dyDescent="0.25">
      <c r="A100" s="5" t="s">
        <v>23</v>
      </c>
      <c r="B100" s="8"/>
      <c r="C100" s="2">
        <v>0</v>
      </c>
      <c r="D100" s="2">
        <v>0</v>
      </c>
      <c r="E100" s="2">
        <f>SUM(C90:E90)*Assumptions!$B$20</f>
        <v>0</v>
      </c>
      <c r="F100" s="2">
        <v>0</v>
      </c>
      <c r="G100" s="2">
        <v>0</v>
      </c>
      <c r="H100" s="2">
        <f>SUM(F90:H90)*Assumptions!$B$20</f>
        <v>0</v>
      </c>
      <c r="I100" s="2">
        <v>0</v>
      </c>
      <c r="J100" s="2">
        <v>0</v>
      </c>
      <c r="K100" s="2">
        <f>SUM(I90:K90)*Assumptions!$B$20</f>
        <v>0</v>
      </c>
      <c r="L100" s="2">
        <v>0</v>
      </c>
      <c r="M100" s="2">
        <v>0</v>
      </c>
      <c r="N100" s="2">
        <f>SUM(L90:N90)*Assumptions!$B$20</f>
        <v>0</v>
      </c>
      <c r="O100" s="2">
        <f t="shared" si="124"/>
        <v>0</v>
      </c>
      <c r="P100" s="2">
        <v>0</v>
      </c>
      <c r="Q100" s="2">
        <v>0</v>
      </c>
      <c r="R100" s="2">
        <f>SUM(P90:R90)*Assumptions!$B$20</f>
        <v>0</v>
      </c>
      <c r="S100" s="2">
        <v>0</v>
      </c>
      <c r="T100" s="2">
        <v>0</v>
      </c>
      <c r="U100" s="2">
        <f>SUM(S90:U90)*Assumptions!$B$20</f>
        <v>0</v>
      </c>
      <c r="V100" s="2">
        <v>0</v>
      </c>
      <c r="W100" s="2">
        <v>0</v>
      </c>
      <c r="X100" s="2">
        <f>SUM(V90:X90)*Assumptions!$B$20</f>
        <v>0</v>
      </c>
      <c r="Y100" s="2">
        <v>0</v>
      </c>
      <c r="Z100" s="2">
        <v>0</v>
      </c>
      <c r="AA100" s="2">
        <f>SUM(Y90:AA90)*Assumptions!$B$20</f>
        <v>0</v>
      </c>
      <c r="AB100" s="2">
        <v>0</v>
      </c>
      <c r="AC100" s="2">
        <v>0</v>
      </c>
      <c r="AD100" s="2">
        <f>SUM(AB90:AD90)*Assumptions!$B$20</f>
        <v>0</v>
      </c>
      <c r="AE100" s="2">
        <v>0</v>
      </c>
      <c r="AF100" s="2">
        <v>0</v>
      </c>
      <c r="AG100" s="2">
        <f>SUM(AE90:AG90)*Assumptions!$B$20</f>
        <v>0</v>
      </c>
      <c r="AH100" s="2">
        <v>0</v>
      </c>
      <c r="AI100" s="2">
        <v>0</v>
      </c>
      <c r="AJ100" s="2">
        <f>SUM(AH90:AJ90)*Assumptions!$B$20</f>
        <v>0</v>
      </c>
      <c r="AK100" s="2">
        <v>0</v>
      </c>
      <c r="AL100" s="2">
        <v>0</v>
      </c>
      <c r="AM100" s="2">
        <f>SUM(AK90:AM90)*Assumptions!$B$20</f>
        <v>0</v>
      </c>
      <c r="AN100" s="2">
        <v>0</v>
      </c>
      <c r="AO100" s="2">
        <v>0</v>
      </c>
      <c r="AP100" s="2">
        <f>SUM(AN90:AP90)*Assumptions!$B$20</f>
        <v>0</v>
      </c>
      <c r="AQ100" s="2">
        <v>0</v>
      </c>
      <c r="AR100" s="2">
        <v>0</v>
      </c>
      <c r="AS100" s="2">
        <f>SUM(AQ90:AS90)*Assumptions!$B$20</f>
        <v>0</v>
      </c>
      <c r="AT100" s="2">
        <v>0</v>
      </c>
      <c r="AU100" s="2">
        <v>0</v>
      </c>
      <c r="AV100" s="2">
        <f>SUM(AT90:AV90)*Assumptions!$B$20</f>
        <v>0</v>
      </c>
      <c r="AW100" s="2">
        <v>0</v>
      </c>
      <c r="AX100" s="2">
        <v>0</v>
      </c>
      <c r="AY100" s="2">
        <f>SUM(AW90:AY90)*Assumptions!$B$20</f>
        <v>0</v>
      </c>
      <c r="AZ100" s="2">
        <f t="shared" si="121"/>
        <v>0</v>
      </c>
      <c r="BA100" s="2">
        <f t="shared" si="122"/>
        <v>0</v>
      </c>
      <c r="BB100" s="2">
        <f t="shared" si="123"/>
        <v>0</v>
      </c>
    </row>
    <row r="101" spans="1:54" x14ac:dyDescent="0.25">
      <c r="A101" s="5" t="s">
        <v>24</v>
      </c>
      <c r="B101" s="8"/>
      <c r="C101" s="2">
        <v>0</v>
      </c>
      <c r="D101" s="2">
        <v>0</v>
      </c>
      <c r="E101" s="2">
        <f>SUM(C91:E91)*Assumptions!$B$20</f>
        <v>0</v>
      </c>
      <c r="F101" s="2">
        <v>0</v>
      </c>
      <c r="G101" s="2">
        <v>0</v>
      </c>
      <c r="H101" s="2">
        <f>SUM(F91:H91)*Assumptions!$B$20</f>
        <v>0</v>
      </c>
      <c r="I101" s="2">
        <v>0</v>
      </c>
      <c r="J101" s="2">
        <v>0</v>
      </c>
      <c r="K101" s="2">
        <f>SUM(I91:K91)*Assumptions!$B$20</f>
        <v>0</v>
      </c>
      <c r="L101" s="2">
        <v>0</v>
      </c>
      <c r="M101" s="2">
        <v>0</v>
      </c>
      <c r="N101" s="2">
        <f>SUM(L91:N91)*Assumptions!$B$20</f>
        <v>0</v>
      </c>
      <c r="O101" s="2">
        <f t="shared" si="124"/>
        <v>0</v>
      </c>
      <c r="P101" s="2">
        <v>0</v>
      </c>
      <c r="Q101" s="2">
        <v>0</v>
      </c>
      <c r="R101" s="2">
        <f>SUM(P91:R91)*Assumptions!$B$20</f>
        <v>0</v>
      </c>
      <c r="S101" s="2">
        <v>0</v>
      </c>
      <c r="T101" s="2">
        <v>0</v>
      </c>
      <c r="U101" s="2">
        <f>SUM(S91:U91)*Assumptions!$B$20</f>
        <v>0</v>
      </c>
      <c r="V101" s="2">
        <v>0</v>
      </c>
      <c r="W101" s="2">
        <v>0</v>
      </c>
      <c r="X101" s="2">
        <f>SUM(V91:X91)*Assumptions!$B$20</f>
        <v>0</v>
      </c>
      <c r="Y101" s="2">
        <v>0</v>
      </c>
      <c r="Z101" s="2">
        <v>0</v>
      </c>
      <c r="AA101" s="2">
        <f>SUM(Y91:AA91)*Assumptions!$B$20</f>
        <v>0</v>
      </c>
      <c r="AB101" s="2">
        <v>0</v>
      </c>
      <c r="AC101" s="2">
        <v>0</v>
      </c>
      <c r="AD101" s="2">
        <f>SUM(AB91:AD91)*Assumptions!$B$20</f>
        <v>0</v>
      </c>
      <c r="AE101" s="2">
        <v>0</v>
      </c>
      <c r="AF101" s="2">
        <v>0</v>
      </c>
      <c r="AG101" s="2">
        <f>SUM(AE91:AG91)*Assumptions!$B$20</f>
        <v>0</v>
      </c>
      <c r="AH101" s="2">
        <v>0</v>
      </c>
      <c r="AI101" s="2">
        <v>0</v>
      </c>
      <c r="AJ101" s="2">
        <f>SUM(AH91:AJ91)*Assumptions!$B$20</f>
        <v>0</v>
      </c>
      <c r="AK101" s="2">
        <v>0</v>
      </c>
      <c r="AL101" s="2">
        <v>0</v>
      </c>
      <c r="AM101" s="2">
        <f>SUM(AK91:AM91)*Assumptions!$B$20</f>
        <v>0</v>
      </c>
      <c r="AN101" s="2">
        <v>0</v>
      </c>
      <c r="AO101" s="2">
        <v>0</v>
      </c>
      <c r="AP101" s="2">
        <f>SUM(AN91:AP91)*Assumptions!$B$20</f>
        <v>0</v>
      </c>
      <c r="AQ101" s="2">
        <v>0</v>
      </c>
      <c r="AR101" s="2">
        <v>0</v>
      </c>
      <c r="AS101" s="2">
        <f>SUM(AQ91:AS91)*Assumptions!$B$20</f>
        <v>0</v>
      </c>
      <c r="AT101" s="2">
        <v>0</v>
      </c>
      <c r="AU101" s="2">
        <v>0</v>
      </c>
      <c r="AV101" s="2">
        <f>SUM(AT91:AV91)*Assumptions!$B$20</f>
        <v>0</v>
      </c>
      <c r="AW101" s="2">
        <v>0</v>
      </c>
      <c r="AX101" s="2">
        <v>0</v>
      </c>
      <c r="AY101" s="2">
        <f>SUM(AW91:AY91)*Assumptions!$B$20</f>
        <v>0</v>
      </c>
      <c r="AZ101" s="2">
        <f t="shared" si="121"/>
        <v>0</v>
      </c>
      <c r="BA101" s="2">
        <f t="shared" si="122"/>
        <v>0</v>
      </c>
      <c r="BB101" s="2">
        <f t="shared" si="123"/>
        <v>0</v>
      </c>
    </row>
    <row r="102" spans="1:54" x14ac:dyDescent="0.25">
      <c r="A102" s="5" t="s">
        <v>25</v>
      </c>
      <c r="B102" s="8"/>
      <c r="C102" s="2">
        <v>0</v>
      </c>
      <c r="D102" s="2">
        <v>0</v>
      </c>
      <c r="E102" s="2">
        <f>SUM(C92:E92)*Assumptions!$B$20</f>
        <v>0</v>
      </c>
      <c r="F102" s="2">
        <v>0</v>
      </c>
      <c r="G102" s="2">
        <v>0</v>
      </c>
      <c r="H102" s="2">
        <f>SUM(F92:H92)*Assumptions!$B$20</f>
        <v>0</v>
      </c>
      <c r="I102" s="2">
        <v>0</v>
      </c>
      <c r="J102" s="2">
        <v>0</v>
      </c>
      <c r="K102" s="2">
        <f>SUM(I92:K92)*Assumptions!$B$20</f>
        <v>0</v>
      </c>
      <c r="L102" s="2">
        <v>0</v>
      </c>
      <c r="M102" s="2">
        <v>0</v>
      </c>
      <c r="N102" s="2">
        <f>SUM(L92:N92)*Assumptions!$B$20</f>
        <v>0</v>
      </c>
      <c r="O102" s="2">
        <f t="shared" si="124"/>
        <v>0</v>
      </c>
      <c r="P102" s="2">
        <v>0</v>
      </c>
      <c r="Q102" s="2">
        <v>0</v>
      </c>
      <c r="R102" s="2">
        <f>SUM(P92:R92)*Assumptions!$B$20</f>
        <v>0</v>
      </c>
      <c r="S102" s="2">
        <v>0</v>
      </c>
      <c r="T102" s="2">
        <v>0</v>
      </c>
      <c r="U102" s="2">
        <f>SUM(S92:U92)*Assumptions!$B$20</f>
        <v>0</v>
      </c>
      <c r="V102" s="2">
        <v>0</v>
      </c>
      <c r="W102" s="2">
        <v>0</v>
      </c>
      <c r="X102" s="2">
        <f>SUM(V92:X92)*Assumptions!$B$20</f>
        <v>0</v>
      </c>
      <c r="Y102" s="2">
        <v>0</v>
      </c>
      <c r="Z102" s="2">
        <v>0</v>
      </c>
      <c r="AA102" s="2">
        <f>SUM(Y92:AA92)*Assumptions!$B$20</f>
        <v>0</v>
      </c>
      <c r="AB102" s="2">
        <v>0</v>
      </c>
      <c r="AC102" s="2">
        <v>0</v>
      </c>
      <c r="AD102" s="2">
        <f>SUM(AB92:AD92)*Assumptions!$B$20</f>
        <v>0</v>
      </c>
      <c r="AE102" s="2">
        <v>0</v>
      </c>
      <c r="AF102" s="2">
        <v>0</v>
      </c>
      <c r="AG102" s="2">
        <f>SUM(AE92:AG92)*Assumptions!$B$20</f>
        <v>0</v>
      </c>
      <c r="AH102" s="2">
        <v>0</v>
      </c>
      <c r="AI102" s="2">
        <v>0</v>
      </c>
      <c r="AJ102" s="2">
        <f>SUM(AH92:AJ92)*Assumptions!$B$20</f>
        <v>0</v>
      </c>
      <c r="AK102" s="2">
        <v>0</v>
      </c>
      <c r="AL102" s="2">
        <v>0</v>
      </c>
      <c r="AM102" s="2">
        <f>SUM(AK92:AM92)*Assumptions!$B$20</f>
        <v>0</v>
      </c>
      <c r="AN102" s="2">
        <v>0</v>
      </c>
      <c r="AO102" s="2">
        <v>0</v>
      </c>
      <c r="AP102" s="2">
        <f>SUM(AN92:AP92)*Assumptions!$B$20</f>
        <v>0</v>
      </c>
      <c r="AQ102" s="2">
        <v>0</v>
      </c>
      <c r="AR102" s="2">
        <v>0</v>
      </c>
      <c r="AS102" s="2">
        <f>SUM(AQ92:AS92)*Assumptions!$B$20</f>
        <v>0</v>
      </c>
      <c r="AT102" s="2">
        <v>0</v>
      </c>
      <c r="AU102" s="2">
        <v>0</v>
      </c>
      <c r="AV102" s="2">
        <f>SUM(AT92:AV92)*Assumptions!$B$20</f>
        <v>0</v>
      </c>
      <c r="AW102" s="2">
        <v>0</v>
      </c>
      <c r="AX102" s="2">
        <v>0</v>
      </c>
      <c r="AY102" s="2">
        <f>SUM(AW92:AY92)*Assumptions!$B$20</f>
        <v>0</v>
      </c>
      <c r="AZ102" s="2">
        <f t="shared" si="121"/>
        <v>0</v>
      </c>
      <c r="BA102" s="2">
        <f t="shared" si="122"/>
        <v>0</v>
      </c>
      <c r="BB102" s="2">
        <f t="shared" si="123"/>
        <v>0</v>
      </c>
    </row>
    <row r="103" spans="1:54" x14ac:dyDescent="0.25">
      <c r="B103" s="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1:54" x14ac:dyDescent="0.25">
      <c r="A104" s="19" t="s">
        <v>78</v>
      </c>
      <c r="B104" s="6"/>
      <c r="C104" s="4">
        <f>SUM(C105:C112)</f>
        <v>0</v>
      </c>
      <c r="D104" s="4">
        <f t="shared" ref="D104:N104" si="125">SUM(D105:D112)</f>
        <v>0</v>
      </c>
      <c r="E104" s="4">
        <f t="shared" si="125"/>
        <v>0</v>
      </c>
      <c r="F104" s="4">
        <f t="shared" si="125"/>
        <v>26098.399999999998</v>
      </c>
      <c r="G104" s="4">
        <f t="shared" si="125"/>
        <v>44098.399999999994</v>
      </c>
      <c r="H104" s="4">
        <f t="shared" si="125"/>
        <v>29473.399999999998</v>
      </c>
      <c r="I104" s="4">
        <f t="shared" si="125"/>
        <v>26598.399999999998</v>
      </c>
      <c r="J104" s="4">
        <f t="shared" si="125"/>
        <v>44098.399999999994</v>
      </c>
      <c r="K104" s="4">
        <f t="shared" si="125"/>
        <v>29473.399999999998</v>
      </c>
      <c r="L104" s="4">
        <f t="shared" si="125"/>
        <v>26598.399999999998</v>
      </c>
      <c r="M104" s="4">
        <f t="shared" si="125"/>
        <v>44098.399999999994</v>
      </c>
      <c r="N104" s="4">
        <f t="shared" si="125"/>
        <v>29473.399999999998</v>
      </c>
      <c r="O104" s="3">
        <f>SUM(C104:N104)</f>
        <v>300010.59999999998</v>
      </c>
      <c r="P104" s="4">
        <f>SUM(P105:P112)</f>
        <v>26598.399999999998</v>
      </c>
      <c r="Q104" s="4">
        <f t="shared" ref="Q104:AA104" si="126">SUM(Q105:Q112)</f>
        <v>52696.799999999996</v>
      </c>
      <c r="R104" s="4">
        <f t="shared" si="126"/>
        <v>70696.799999999988</v>
      </c>
      <c r="S104" s="4">
        <f t="shared" si="126"/>
        <v>56071.799999999996</v>
      </c>
      <c r="T104" s="4">
        <f t="shared" si="126"/>
        <v>70696.799999999988</v>
      </c>
      <c r="U104" s="4">
        <f t="shared" si="126"/>
        <v>70696.799999999988</v>
      </c>
      <c r="V104" s="4">
        <f t="shared" si="126"/>
        <v>56071.799999999996</v>
      </c>
      <c r="W104" s="4">
        <f t="shared" si="126"/>
        <v>70696.799999999988</v>
      </c>
      <c r="X104" s="4">
        <f t="shared" si="126"/>
        <v>70696.799999999988</v>
      </c>
      <c r="Y104" s="4">
        <f t="shared" si="126"/>
        <v>56071.799999999996</v>
      </c>
      <c r="Z104" s="4">
        <f t="shared" si="126"/>
        <v>70696.799999999988</v>
      </c>
      <c r="AA104" s="4">
        <f t="shared" si="126"/>
        <v>70696.799999999988</v>
      </c>
      <c r="AB104" s="4">
        <f>SUM(AB105:AB112)</f>
        <v>56071.799999999996</v>
      </c>
      <c r="AC104" s="4">
        <f t="shared" ref="AC104:AM104" si="127">SUM(AC105:AC112)</f>
        <v>70696.799999999988</v>
      </c>
      <c r="AD104" s="4">
        <f t="shared" si="127"/>
        <v>70696.799999999988</v>
      </c>
      <c r="AE104" s="4">
        <f t="shared" si="127"/>
        <v>56071.799999999996</v>
      </c>
      <c r="AF104" s="4">
        <f t="shared" si="127"/>
        <v>70696.799999999988</v>
      </c>
      <c r="AG104" s="4">
        <f t="shared" si="127"/>
        <v>70696.799999999988</v>
      </c>
      <c r="AH104" s="4">
        <f t="shared" si="127"/>
        <v>56071.799999999996</v>
      </c>
      <c r="AI104" s="4">
        <f t="shared" si="127"/>
        <v>70696.799999999988</v>
      </c>
      <c r="AJ104" s="4">
        <f t="shared" si="127"/>
        <v>70696.799999999988</v>
      </c>
      <c r="AK104" s="4">
        <f t="shared" si="127"/>
        <v>56071.799999999996</v>
      </c>
      <c r="AL104" s="4">
        <f t="shared" si="127"/>
        <v>70696.799999999988</v>
      </c>
      <c r="AM104" s="4">
        <f t="shared" si="127"/>
        <v>70696.799999999988</v>
      </c>
      <c r="AN104" s="4">
        <f>SUM(AN105:AN112)</f>
        <v>56071.799999999996</v>
      </c>
      <c r="AO104" s="4">
        <f t="shared" ref="AO104:AY104" si="128">SUM(AO105:AO112)</f>
        <v>70696.799999999988</v>
      </c>
      <c r="AP104" s="4">
        <f t="shared" si="128"/>
        <v>70696.799999999988</v>
      </c>
      <c r="AQ104" s="4">
        <f t="shared" si="128"/>
        <v>56071.799999999996</v>
      </c>
      <c r="AR104" s="4">
        <f t="shared" si="128"/>
        <v>70696.799999999988</v>
      </c>
      <c r="AS104" s="4">
        <f t="shared" si="128"/>
        <v>70696.799999999988</v>
      </c>
      <c r="AT104" s="4">
        <f t="shared" si="128"/>
        <v>56071.799999999996</v>
      </c>
      <c r="AU104" s="4">
        <f t="shared" si="128"/>
        <v>70696.799999999988</v>
      </c>
      <c r="AV104" s="4">
        <f t="shared" si="128"/>
        <v>70696.799999999988</v>
      </c>
      <c r="AW104" s="4">
        <f t="shared" si="128"/>
        <v>56071.799999999996</v>
      </c>
      <c r="AX104" s="4">
        <f t="shared" si="128"/>
        <v>70696.799999999988</v>
      </c>
      <c r="AY104" s="4">
        <f t="shared" si="128"/>
        <v>70696.799999999988</v>
      </c>
      <c r="AZ104" s="4">
        <f>SUM(P104:AA104)</f>
        <v>742388.2</v>
      </c>
      <c r="BA104" s="4">
        <f>SUM(AB104:AM104)</f>
        <v>789861.60000000009</v>
      </c>
      <c r="BB104" s="4">
        <f>SUM(AN104:AY104)</f>
        <v>789861.60000000009</v>
      </c>
    </row>
    <row r="105" spans="1:54" x14ac:dyDescent="0.25">
      <c r="A105" s="5" t="s">
        <v>79</v>
      </c>
      <c r="B105" s="8"/>
      <c r="C105" s="2">
        <f>C75+C95</f>
        <v>0</v>
      </c>
      <c r="D105" s="2">
        <f t="shared" ref="D105:N105" si="129">D75+D95</f>
        <v>0</v>
      </c>
      <c r="E105" s="2">
        <f t="shared" si="129"/>
        <v>0</v>
      </c>
      <c r="F105" s="2">
        <f t="shared" si="129"/>
        <v>21848.399999999998</v>
      </c>
      <c r="G105" s="2">
        <f t="shared" si="129"/>
        <v>21848.399999999998</v>
      </c>
      <c r="H105" s="2">
        <f t="shared" si="129"/>
        <v>21848.399999999998</v>
      </c>
      <c r="I105" s="2">
        <f t="shared" si="129"/>
        <v>21848.399999999998</v>
      </c>
      <c r="J105" s="2">
        <f t="shared" si="129"/>
        <v>21848.399999999998</v>
      </c>
      <c r="K105" s="2">
        <f t="shared" si="129"/>
        <v>21848.399999999998</v>
      </c>
      <c r="L105" s="2">
        <f t="shared" si="129"/>
        <v>21848.399999999998</v>
      </c>
      <c r="M105" s="2">
        <f t="shared" si="129"/>
        <v>21848.399999999998</v>
      </c>
      <c r="N105" s="2">
        <f t="shared" si="129"/>
        <v>21848.399999999998</v>
      </c>
      <c r="O105" s="2">
        <f>SUM(C105:N105)</f>
        <v>196635.59999999998</v>
      </c>
      <c r="P105" s="2">
        <f>P75+P95</f>
        <v>21848.399999999998</v>
      </c>
      <c r="Q105" s="2">
        <f t="shared" ref="Q105:AA105" si="130">Q75+Q95</f>
        <v>43696.799999999996</v>
      </c>
      <c r="R105" s="2">
        <f t="shared" si="130"/>
        <v>43696.799999999996</v>
      </c>
      <c r="S105" s="2">
        <f t="shared" si="130"/>
        <v>43696.799999999996</v>
      </c>
      <c r="T105" s="2">
        <f t="shared" si="130"/>
        <v>43696.799999999996</v>
      </c>
      <c r="U105" s="2">
        <f t="shared" si="130"/>
        <v>43696.799999999996</v>
      </c>
      <c r="V105" s="2">
        <f t="shared" si="130"/>
        <v>43696.799999999996</v>
      </c>
      <c r="W105" s="2">
        <f t="shared" si="130"/>
        <v>43696.799999999996</v>
      </c>
      <c r="X105" s="2">
        <f t="shared" si="130"/>
        <v>43696.799999999996</v>
      </c>
      <c r="Y105" s="2">
        <f t="shared" si="130"/>
        <v>43696.799999999996</v>
      </c>
      <c r="Z105" s="2">
        <f t="shared" si="130"/>
        <v>43696.799999999996</v>
      </c>
      <c r="AA105" s="2">
        <f t="shared" si="130"/>
        <v>43696.799999999996</v>
      </c>
      <c r="AB105" s="2">
        <f>AB75+AB95</f>
        <v>43696.799999999996</v>
      </c>
      <c r="AC105" s="2">
        <f t="shared" ref="AC105:AM105" si="131">AC75+AC95</f>
        <v>43696.799999999996</v>
      </c>
      <c r="AD105" s="2">
        <f t="shared" si="131"/>
        <v>43696.799999999996</v>
      </c>
      <c r="AE105" s="2">
        <f t="shared" si="131"/>
        <v>43696.799999999996</v>
      </c>
      <c r="AF105" s="2">
        <f t="shared" si="131"/>
        <v>43696.799999999996</v>
      </c>
      <c r="AG105" s="2">
        <f t="shared" si="131"/>
        <v>43696.799999999996</v>
      </c>
      <c r="AH105" s="2">
        <f t="shared" si="131"/>
        <v>43696.799999999996</v>
      </c>
      <c r="AI105" s="2">
        <f t="shared" si="131"/>
        <v>43696.799999999996</v>
      </c>
      <c r="AJ105" s="2">
        <f t="shared" si="131"/>
        <v>43696.799999999996</v>
      </c>
      <c r="AK105" s="2">
        <f t="shared" si="131"/>
        <v>43696.799999999996</v>
      </c>
      <c r="AL105" s="2">
        <f t="shared" si="131"/>
        <v>43696.799999999996</v>
      </c>
      <c r="AM105" s="2">
        <f t="shared" si="131"/>
        <v>43696.799999999996</v>
      </c>
      <c r="AN105" s="2">
        <f>AN75+AN95</f>
        <v>43696.799999999996</v>
      </c>
      <c r="AO105" s="2">
        <f t="shared" ref="AO105:AY105" si="132">AO75+AO95</f>
        <v>43696.799999999996</v>
      </c>
      <c r="AP105" s="2">
        <f t="shared" si="132"/>
        <v>43696.799999999996</v>
      </c>
      <c r="AQ105" s="2">
        <f t="shared" si="132"/>
        <v>43696.799999999996</v>
      </c>
      <c r="AR105" s="2">
        <f t="shared" si="132"/>
        <v>43696.799999999996</v>
      </c>
      <c r="AS105" s="2">
        <f t="shared" si="132"/>
        <v>43696.799999999996</v>
      </c>
      <c r="AT105" s="2">
        <f t="shared" si="132"/>
        <v>43696.799999999996</v>
      </c>
      <c r="AU105" s="2">
        <f t="shared" si="132"/>
        <v>43696.799999999996</v>
      </c>
      <c r="AV105" s="2">
        <f t="shared" si="132"/>
        <v>43696.799999999996</v>
      </c>
      <c r="AW105" s="2">
        <f t="shared" si="132"/>
        <v>43696.799999999996</v>
      </c>
      <c r="AX105" s="2">
        <f t="shared" si="132"/>
        <v>43696.799999999996</v>
      </c>
      <c r="AY105" s="2">
        <f t="shared" si="132"/>
        <v>43696.799999999996</v>
      </c>
      <c r="AZ105" s="2">
        <f t="shared" ref="AZ105:AZ112" si="133">SUM(P105:AA105)</f>
        <v>502513.1999999999</v>
      </c>
      <c r="BA105" s="2">
        <f t="shared" ref="BA105:BA112" si="134">SUM(AB105:AM105)</f>
        <v>524361.6</v>
      </c>
      <c r="BB105" s="2">
        <f t="shared" ref="BB105:BB112" si="135">SUM(AN105:AY105)</f>
        <v>524361.6</v>
      </c>
    </row>
    <row r="106" spans="1:54" x14ac:dyDescent="0.25">
      <c r="A106" s="5" t="s">
        <v>19</v>
      </c>
      <c r="B106" s="35"/>
      <c r="C106" s="2">
        <f t="shared" ref="C106:N112" si="136">C76+C96</f>
        <v>0</v>
      </c>
      <c r="D106" s="2">
        <f t="shared" si="136"/>
        <v>0</v>
      </c>
      <c r="E106" s="2">
        <f t="shared" si="136"/>
        <v>0</v>
      </c>
      <c r="F106" s="2">
        <f t="shared" si="136"/>
        <v>4250</v>
      </c>
      <c r="G106" s="2">
        <f t="shared" si="136"/>
        <v>4250</v>
      </c>
      <c r="H106" s="2">
        <f t="shared" si="136"/>
        <v>4250</v>
      </c>
      <c r="I106" s="2">
        <f t="shared" si="136"/>
        <v>4250</v>
      </c>
      <c r="J106" s="2">
        <f t="shared" si="136"/>
        <v>4250</v>
      </c>
      <c r="K106" s="2">
        <f t="shared" si="136"/>
        <v>4250</v>
      </c>
      <c r="L106" s="2">
        <f t="shared" si="136"/>
        <v>4250</v>
      </c>
      <c r="M106" s="2">
        <f t="shared" si="136"/>
        <v>4250</v>
      </c>
      <c r="N106" s="2">
        <f t="shared" si="136"/>
        <v>4250</v>
      </c>
      <c r="O106" s="34">
        <f t="shared" ref="O106:O112" si="137">E106+H106+K106+N106</f>
        <v>12750</v>
      </c>
      <c r="P106" s="2">
        <f t="shared" ref="P106:AY112" si="138">P76+P96</f>
        <v>4250</v>
      </c>
      <c r="Q106" s="2">
        <f t="shared" si="138"/>
        <v>8500</v>
      </c>
      <c r="R106" s="2">
        <f t="shared" si="138"/>
        <v>8500</v>
      </c>
      <c r="S106" s="2">
        <f t="shared" si="138"/>
        <v>8500</v>
      </c>
      <c r="T106" s="2">
        <f t="shared" si="138"/>
        <v>8500</v>
      </c>
      <c r="U106" s="2">
        <f t="shared" si="138"/>
        <v>8500</v>
      </c>
      <c r="V106" s="2">
        <f t="shared" si="138"/>
        <v>8500</v>
      </c>
      <c r="W106" s="2">
        <f t="shared" si="138"/>
        <v>8500</v>
      </c>
      <c r="X106" s="2">
        <f t="shared" si="138"/>
        <v>8500</v>
      </c>
      <c r="Y106" s="2">
        <f t="shared" si="138"/>
        <v>8500</v>
      </c>
      <c r="Z106" s="2">
        <f t="shared" si="138"/>
        <v>8500</v>
      </c>
      <c r="AA106" s="2">
        <f t="shared" si="138"/>
        <v>8500</v>
      </c>
      <c r="AB106" s="2">
        <f t="shared" si="138"/>
        <v>8500</v>
      </c>
      <c r="AC106" s="2">
        <f t="shared" si="138"/>
        <v>8500</v>
      </c>
      <c r="AD106" s="2">
        <f t="shared" si="138"/>
        <v>8500</v>
      </c>
      <c r="AE106" s="2">
        <f t="shared" si="138"/>
        <v>8500</v>
      </c>
      <c r="AF106" s="2">
        <f t="shared" si="138"/>
        <v>8500</v>
      </c>
      <c r="AG106" s="2">
        <f t="shared" si="138"/>
        <v>8500</v>
      </c>
      <c r="AH106" s="2">
        <f t="shared" si="138"/>
        <v>8500</v>
      </c>
      <c r="AI106" s="2">
        <f t="shared" si="138"/>
        <v>8500</v>
      </c>
      <c r="AJ106" s="2">
        <f t="shared" si="138"/>
        <v>8500</v>
      </c>
      <c r="AK106" s="2">
        <f t="shared" si="138"/>
        <v>8500</v>
      </c>
      <c r="AL106" s="2">
        <f t="shared" si="138"/>
        <v>8500</v>
      </c>
      <c r="AM106" s="2">
        <f t="shared" si="138"/>
        <v>8500</v>
      </c>
      <c r="AN106" s="2">
        <f t="shared" si="138"/>
        <v>8500</v>
      </c>
      <c r="AO106" s="2">
        <f t="shared" si="138"/>
        <v>8500</v>
      </c>
      <c r="AP106" s="2">
        <f t="shared" si="138"/>
        <v>8500</v>
      </c>
      <c r="AQ106" s="2">
        <f t="shared" si="138"/>
        <v>8500</v>
      </c>
      <c r="AR106" s="2">
        <f t="shared" si="138"/>
        <v>8500</v>
      </c>
      <c r="AS106" s="2">
        <f t="shared" si="138"/>
        <v>8500</v>
      </c>
      <c r="AT106" s="2">
        <f t="shared" si="138"/>
        <v>8500</v>
      </c>
      <c r="AU106" s="2">
        <f t="shared" si="138"/>
        <v>8500</v>
      </c>
      <c r="AV106" s="2">
        <f t="shared" si="138"/>
        <v>8500</v>
      </c>
      <c r="AW106" s="2">
        <f t="shared" si="138"/>
        <v>8500</v>
      </c>
      <c r="AX106" s="2">
        <f t="shared" si="138"/>
        <v>8500</v>
      </c>
      <c r="AY106" s="2">
        <f t="shared" si="138"/>
        <v>8500</v>
      </c>
      <c r="AZ106" s="2">
        <f t="shared" si="133"/>
        <v>97750</v>
      </c>
      <c r="BA106" s="2">
        <f t="shared" si="134"/>
        <v>102000</v>
      </c>
      <c r="BB106" s="2">
        <f t="shared" si="135"/>
        <v>102000</v>
      </c>
    </row>
    <row r="107" spans="1:54" x14ac:dyDescent="0.25">
      <c r="A107" s="5" t="s">
        <v>20</v>
      </c>
      <c r="B107" s="8"/>
      <c r="C107" s="2">
        <f t="shared" si="136"/>
        <v>0</v>
      </c>
      <c r="D107" s="2">
        <f t="shared" si="136"/>
        <v>0</v>
      </c>
      <c r="E107" s="2">
        <f t="shared" si="136"/>
        <v>0</v>
      </c>
      <c r="F107" s="2">
        <f t="shared" si="136"/>
        <v>0</v>
      </c>
      <c r="G107" s="2">
        <f t="shared" si="136"/>
        <v>0</v>
      </c>
      <c r="H107" s="2">
        <f t="shared" si="136"/>
        <v>0</v>
      </c>
      <c r="I107" s="2">
        <f t="shared" si="136"/>
        <v>500</v>
      </c>
      <c r="J107" s="2">
        <f t="shared" si="136"/>
        <v>0</v>
      </c>
      <c r="K107" s="2">
        <f t="shared" si="136"/>
        <v>0</v>
      </c>
      <c r="L107" s="2">
        <f t="shared" si="136"/>
        <v>500</v>
      </c>
      <c r="M107" s="2">
        <f t="shared" si="136"/>
        <v>0</v>
      </c>
      <c r="N107" s="2">
        <f t="shared" si="136"/>
        <v>0</v>
      </c>
      <c r="O107" s="2">
        <f t="shared" si="137"/>
        <v>0</v>
      </c>
      <c r="P107" s="2">
        <f t="shared" si="138"/>
        <v>500</v>
      </c>
      <c r="Q107" s="2">
        <f t="shared" si="138"/>
        <v>500</v>
      </c>
      <c r="R107" s="2">
        <f t="shared" si="138"/>
        <v>500</v>
      </c>
      <c r="S107" s="2">
        <f t="shared" si="138"/>
        <v>500</v>
      </c>
      <c r="T107" s="2">
        <f t="shared" si="138"/>
        <v>500</v>
      </c>
      <c r="U107" s="2">
        <f t="shared" si="138"/>
        <v>500</v>
      </c>
      <c r="V107" s="2">
        <f t="shared" si="138"/>
        <v>500</v>
      </c>
      <c r="W107" s="2">
        <f t="shared" si="138"/>
        <v>500</v>
      </c>
      <c r="X107" s="2">
        <f t="shared" si="138"/>
        <v>500</v>
      </c>
      <c r="Y107" s="2">
        <f t="shared" si="138"/>
        <v>500</v>
      </c>
      <c r="Z107" s="2">
        <f t="shared" si="138"/>
        <v>500</v>
      </c>
      <c r="AA107" s="2">
        <f t="shared" si="138"/>
        <v>500</v>
      </c>
      <c r="AB107" s="2">
        <f t="shared" si="138"/>
        <v>500</v>
      </c>
      <c r="AC107" s="2">
        <f t="shared" si="138"/>
        <v>500</v>
      </c>
      <c r="AD107" s="2">
        <f t="shared" si="138"/>
        <v>500</v>
      </c>
      <c r="AE107" s="2">
        <f t="shared" si="138"/>
        <v>500</v>
      </c>
      <c r="AF107" s="2">
        <f t="shared" si="138"/>
        <v>500</v>
      </c>
      <c r="AG107" s="2">
        <f t="shared" si="138"/>
        <v>500</v>
      </c>
      <c r="AH107" s="2">
        <f t="shared" si="138"/>
        <v>500</v>
      </c>
      <c r="AI107" s="2">
        <f t="shared" si="138"/>
        <v>500</v>
      </c>
      <c r="AJ107" s="2">
        <f t="shared" si="138"/>
        <v>500</v>
      </c>
      <c r="AK107" s="2">
        <f t="shared" si="138"/>
        <v>500</v>
      </c>
      <c r="AL107" s="2">
        <f t="shared" si="138"/>
        <v>500</v>
      </c>
      <c r="AM107" s="2">
        <f t="shared" si="138"/>
        <v>500</v>
      </c>
      <c r="AN107" s="2">
        <f t="shared" si="138"/>
        <v>500</v>
      </c>
      <c r="AO107" s="2">
        <f t="shared" si="138"/>
        <v>500</v>
      </c>
      <c r="AP107" s="2">
        <f t="shared" si="138"/>
        <v>500</v>
      </c>
      <c r="AQ107" s="2">
        <f t="shared" si="138"/>
        <v>500</v>
      </c>
      <c r="AR107" s="2">
        <f t="shared" si="138"/>
        <v>500</v>
      </c>
      <c r="AS107" s="2">
        <f t="shared" si="138"/>
        <v>500</v>
      </c>
      <c r="AT107" s="2">
        <f t="shared" si="138"/>
        <v>500</v>
      </c>
      <c r="AU107" s="2">
        <f t="shared" si="138"/>
        <v>500</v>
      </c>
      <c r="AV107" s="2">
        <f t="shared" si="138"/>
        <v>500</v>
      </c>
      <c r="AW107" s="2">
        <f t="shared" si="138"/>
        <v>500</v>
      </c>
      <c r="AX107" s="2">
        <f t="shared" si="138"/>
        <v>500</v>
      </c>
      <c r="AY107" s="2">
        <f t="shared" si="138"/>
        <v>500</v>
      </c>
      <c r="AZ107" s="2">
        <f t="shared" si="133"/>
        <v>6000</v>
      </c>
      <c r="BA107" s="2">
        <f t="shared" si="134"/>
        <v>6000</v>
      </c>
      <c r="BB107" s="2">
        <f t="shared" si="135"/>
        <v>6000</v>
      </c>
    </row>
    <row r="108" spans="1:54" x14ac:dyDescent="0.25">
      <c r="A108" s="5" t="s">
        <v>21</v>
      </c>
      <c r="B108" s="8"/>
      <c r="C108" s="2">
        <f t="shared" si="136"/>
        <v>0</v>
      </c>
      <c r="D108" s="2">
        <f t="shared" si="136"/>
        <v>0</v>
      </c>
      <c r="E108" s="2">
        <f t="shared" si="136"/>
        <v>0</v>
      </c>
      <c r="F108" s="2">
        <f t="shared" si="136"/>
        <v>0</v>
      </c>
      <c r="G108" s="2">
        <f t="shared" si="136"/>
        <v>0</v>
      </c>
      <c r="H108" s="2">
        <f t="shared" si="136"/>
        <v>3375</v>
      </c>
      <c r="I108" s="2">
        <f t="shared" si="136"/>
        <v>0</v>
      </c>
      <c r="J108" s="2">
        <f t="shared" si="136"/>
        <v>0</v>
      </c>
      <c r="K108" s="2">
        <f t="shared" si="136"/>
        <v>3375</v>
      </c>
      <c r="L108" s="2">
        <f t="shared" si="136"/>
        <v>0</v>
      </c>
      <c r="M108" s="2">
        <f t="shared" si="136"/>
        <v>0</v>
      </c>
      <c r="N108" s="2">
        <f t="shared" si="136"/>
        <v>3375</v>
      </c>
      <c r="O108" s="2">
        <f t="shared" si="137"/>
        <v>10125</v>
      </c>
      <c r="P108" s="2">
        <f t="shared" si="138"/>
        <v>0</v>
      </c>
      <c r="Q108" s="2">
        <f t="shared" si="138"/>
        <v>0</v>
      </c>
      <c r="R108" s="2">
        <f t="shared" si="138"/>
        <v>0</v>
      </c>
      <c r="S108" s="2">
        <f t="shared" si="138"/>
        <v>3375</v>
      </c>
      <c r="T108" s="2">
        <f t="shared" si="138"/>
        <v>0</v>
      </c>
      <c r="U108" s="2">
        <f t="shared" si="138"/>
        <v>0</v>
      </c>
      <c r="V108" s="2">
        <f t="shared" si="138"/>
        <v>3375</v>
      </c>
      <c r="W108" s="2">
        <f t="shared" si="138"/>
        <v>0</v>
      </c>
      <c r="X108" s="2">
        <f t="shared" si="138"/>
        <v>0</v>
      </c>
      <c r="Y108" s="2">
        <f t="shared" si="138"/>
        <v>3375</v>
      </c>
      <c r="Z108" s="2">
        <f t="shared" si="138"/>
        <v>0</v>
      </c>
      <c r="AA108" s="2">
        <f t="shared" si="138"/>
        <v>0</v>
      </c>
      <c r="AB108" s="2">
        <f t="shared" si="138"/>
        <v>3375</v>
      </c>
      <c r="AC108" s="2">
        <f t="shared" si="138"/>
        <v>0</v>
      </c>
      <c r="AD108" s="2">
        <f t="shared" si="138"/>
        <v>0</v>
      </c>
      <c r="AE108" s="2">
        <f t="shared" si="138"/>
        <v>3375</v>
      </c>
      <c r="AF108" s="2">
        <f t="shared" si="138"/>
        <v>0</v>
      </c>
      <c r="AG108" s="2">
        <f t="shared" si="138"/>
        <v>0</v>
      </c>
      <c r="AH108" s="2">
        <f t="shared" si="138"/>
        <v>3375</v>
      </c>
      <c r="AI108" s="2">
        <f t="shared" si="138"/>
        <v>0</v>
      </c>
      <c r="AJ108" s="2">
        <f t="shared" si="138"/>
        <v>0</v>
      </c>
      <c r="AK108" s="2">
        <f t="shared" si="138"/>
        <v>3375</v>
      </c>
      <c r="AL108" s="2">
        <f t="shared" si="138"/>
        <v>0</v>
      </c>
      <c r="AM108" s="2">
        <f t="shared" si="138"/>
        <v>0</v>
      </c>
      <c r="AN108" s="2">
        <f t="shared" si="138"/>
        <v>3375</v>
      </c>
      <c r="AO108" s="2">
        <f t="shared" si="138"/>
        <v>0</v>
      </c>
      <c r="AP108" s="2">
        <f t="shared" si="138"/>
        <v>0</v>
      </c>
      <c r="AQ108" s="2">
        <f t="shared" si="138"/>
        <v>3375</v>
      </c>
      <c r="AR108" s="2">
        <f t="shared" si="138"/>
        <v>0</v>
      </c>
      <c r="AS108" s="2">
        <f t="shared" si="138"/>
        <v>0</v>
      </c>
      <c r="AT108" s="2">
        <f t="shared" si="138"/>
        <v>3375</v>
      </c>
      <c r="AU108" s="2">
        <f t="shared" si="138"/>
        <v>0</v>
      </c>
      <c r="AV108" s="2">
        <f t="shared" si="138"/>
        <v>0</v>
      </c>
      <c r="AW108" s="2">
        <f t="shared" si="138"/>
        <v>3375</v>
      </c>
      <c r="AX108" s="2">
        <f t="shared" si="138"/>
        <v>0</v>
      </c>
      <c r="AY108" s="2">
        <f t="shared" si="138"/>
        <v>0</v>
      </c>
      <c r="AZ108" s="2">
        <f t="shared" si="133"/>
        <v>10125</v>
      </c>
      <c r="BA108" s="2">
        <f t="shared" si="134"/>
        <v>13500</v>
      </c>
      <c r="BB108" s="2">
        <f t="shared" si="135"/>
        <v>13500</v>
      </c>
    </row>
    <row r="109" spans="1:54" x14ac:dyDescent="0.25">
      <c r="A109" s="5" t="s">
        <v>22</v>
      </c>
      <c r="B109" s="8"/>
      <c r="C109" s="2">
        <f t="shared" si="136"/>
        <v>0</v>
      </c>
      <c r="D109" s="2">
        <f t="shared" si="136"/>
        <v>0</v>
      </c>
      <c r="E109" s="2">
        <f t="shared" si="136"/>
        <v>0</v>
      </c>
      <c r="F109" s="2">
        <f t="shared" si="136"/>
        <v>0</v>
      </c>
      <c r="G109" s="2">
        <f t="shared" si="136"/>
        <v>18000</v>
      </c>
      <c r="H109" s="2">
        <f t="shared" si="136"/>
        <v>0</v>
      </c>
      <c r="I109" s="2">
        <f t="shared" si="136"/>
        <v>0</v>
      </c>
      <c r="J109" s="2">
        <f t="shared" si="136"/>
        <v>18000</v>
      </c>
      <c r="K109" s="2">
        <f t="shared" si="136"/>
        <v>0</v>
      </c>
      <c r="L109" s="2">
        <f t="shared" si="136"/>
        <v>0</v>
      </c>
      <c r="M109" s="2">
        <f t="shared" si="136"/>
        <v>18000</v>
      </c>
      <c r="N109" s="2">
        <f t="shared" si="136"/>
        <v>0</v>
      </c>
      <c r="O109" s="2">
        <f t="shared" si="137"/>
        <v>0</v>
      </c>
      <c r="P109" s="2">
        <f t="shared" si="138"/>
        <v>0</v>
      </c>
      <c r="Q109" s="2">
        <f t="shared" si="138"/>
        <v>0</v>
      </c>
      <c r="R109" s="2">
        <f t="shared" si="138"/>
        <v>18000</v>
      </c>
      <c r="S109" s="2">
        <f t="shared" si="138"/>
        <v>0</v>
      </c>
      <c r="T109" s="2">
        <f t="shared" si="138"/>
        <v>18000</v>
      </c>
      <c r="U109" s="2">
        <f t="shared" si="138"/>
        <v>18000</v>
      </c>
      <c r="V109" s="2">
        <f t="shared" si="138"/>
        <v>0</v>
      </c>
      <c r="W109" s="2">
        <f t="shared" si="138"/>
        <v>18000</v>
      </c>
      <c r="X109" s="2">
        <f t="shared" si="138"/>
        <v>18000</v>
      </c>
      <c r="Y109" s="2">
        <f t="shared" si="138"/>
        <v>0</v>
      </c>
      <c r="Z109" s="2">
        <f t="shared" si="138"/>
        <v>18000</v>
      </c>
      <c r="AA109" s="2">
        <f t="shared" si="138"/>
        <v>18000</v>
      </c>
      <c r="AB109" s="2">
        <f t="shared" si="138"/>
        <v>0</v>
      </c>
      <c r="AC109" s="2">
        <f t="shared" si="138"/>
        <v>18000</v>
      </c>
      <c r="AD109" s="2">
        <f t="shared" si="138"/>
        <v>18000</v>
      </c>
      <c r="AE109" s="2">
        <f t="shared" si="138"/>
        <v>0</v>
      </c>
      <c r="AF109" s="2">
        <f t="shared" si="138"/>
        <v>18000</v>
      </c>
      <c r="AG109" s="2">
        <f t="shared" si="138"/>
        <v>18000</v>
      </c>
      <c r="AH109" s="2">
        <f t="shared" si="138"/>
        <v>0</v>
      </c>
      <c r="AI109" s="2">
        <f t="shared" si="138"/>
        <v>18000</v>
      </c>
      <c r="AJ109" s="2">
        <f t="shared" si="138"/>
        <v>18000</v>
      </c>
      <c r="AK109" s="2">
        <f t="shared" si="138"/>
        <v>0</v>
      </c>
      <c r="AL109" s="2">
        <f t="shared" si="138"/>
        <v>18000</v>
      </c>
      <c r="AM109" s="2">
        <f t="shared" si="138"/>
        <v>18000</v>
      </c>
      <c r="AN109" s="2">
        <f t="shared" si="138"/>
        <v>0</v>
      </c>
      <c r="AO109" s="2">
        <f t="shared" si="138"/>
        <v>18000</v>
      </c>
      <c r="AP109" s="2">
        <f t="shared" si="138"/>
        <v>18000</v>
      </c>
      <c r="AQ109" s="2">
        <f t="shared" si="138"/>
        <v>0</v>
      </c>
      <c r="AR109" s="2">
        <f t="shared" si="138"/>
        <v>18000</v>
      </c>
      <c r="AS109" s="2">
        <f t="shared" si="138"/>
        <v>18000</v>
      </c>
      <c r="AT109" s="2">
        <f t="shared" si="138"/>
        <v>0</v>
      </c>
      <c r="AU109" s="2">
        <f t="shared" si="138"/>
        <v>18000</v>
      </c>
      <c r="AV109" s="2">
        <f t="shared" si="138"/>
        <v>18000</v>
      </c>
      <c r="AW109" s="2">
        <f t="shared" si="138"/>
        <v>0</v>
      </c>
      <c r="AX109" s="2">
        <f t="shared" si="138"/>
        <v>18000</v>
      </c>
      <c r="AY109" s="2">
        <f t="shared" si="138"/>
        <v>18000</v>
      </c>
      <c r="AZ109" s="2">
        <f t="shared" si="133"/>
        <v>126000</v>
      </c>
      <c r="BA109" s="2">
        <f t="shared" si="134"/>
        <v>144000</v>
      </c>
      <c r="BB109" s="2">
        <f t="shared" si="135"/>
        <v>144000</v>
      </c>
    </row>
    <row r="110" spans="1:54" x14ac:dyDescent="0.25">
      <c r="A110" s="5" t="s">
        <v>23</v>
      </c>
      <c r="B110" s="8"/>
      <c r="C110" s="2">
        <f t="shared" si="136"/>
        <v>0</v>
      </c>
      <c r="D110" s="2">
        <f t="shared" si="136"/>
        <v>0</v>
      </c>
      <c r="E110" s="2">
        <f t="shared" si="136"/>
        <v>0</v>
      </c>
      <c r="F110" s="2">
        <f t="shared" si="136"/>
        <v>0</v>
      </c>
      <c r="G110" s="2">
        <f t="shared" si="136"/>
        <v>0</v>
      </c>
      <c r="H110" s="2">
        <f t="shared" si="136"/>
        <v>0</v>
      </c>
      <c r="I110" s="2">
        <f t="shared" si="136"/>
        <v>0</v>
      </c>
      <c r="J110" s="2">
        <f t="shared" si="136"/>
        <v>0</v>
      </c>
      <c r="K110" s="2">
        <f t="shared" si="136"/>
        <v>0</v>
      </c>
      <c r="L110" s="2">
        <f t="shared" si="136"/>
        <v>0</v>
      </c>
      <c r="M110" s="2">
        <f t="shared" si="136"/>
        <v>0</v>
      </c>
      <c r="N110" s="2">
        <f t="shared" si="136"/>
        <v>0</v>
      </c>
      <c r="O110" s="2">
        <f t="shared" si="137"/>
        <v>0</v>
      </c>
      <c r="P110" s="2">
        <f t="shared" si="138"/>
        <v>0</v>
      </c>
      <c r="Q110" s="2">
        <f t="shared" si="138"/>
        <v>0</v>
      </c>
      <c r="R110" s="2">
        <f t="shared" si="138"/>
        <v>0</v>
      </c>
      <c r="S110" s="2">
        <f t="shared" si="138"/>
        <v>0</v>
      </c>
      <c r="T110" s="2">
        <f t="shared" si="138"/>
        <v>0</v>
      </c>
      <c r="U110" s="2">
        <f t="shared" si="138"/>
        <v>0</v>
      </c>
      <c r="V110" s="2">
        <f t="shared" si="138"/>
        <v>0</v>
      </c>
      <c r="W110" s="2">
        <f t="shared" si="138"/>
        <v>0</v>
      </c>
      <c r="X110" s="2">
        <f t="shared" si="138"/>
        <v>0</v>
      </c>
      <c r="Y110" s="2">
        <f t="shared" si="138"/>
        <v>0</v>
      </c>
      <c r="Z110" s="2">
        <f t="shared" si="138"/>
        <v>0</v>
      </c>
      <c r="AA110" s="2">
        <f t="shared" si="138"/>
        <v>0</v>
      </c>
      <c r="AB110" s="2">
        <f t="shared" si="138"/>
        <v>0</v>
      </c>
      <c r="AC110" s="2">
        <f t="shared" si="138"/>
        <v>0</v>
      </c>
      <c r="AD110" s="2">
        <f t="shared" si="138"/>
        <v>0</v>
      </c>
      <c r="AE110" s="2">
        <f t="shared" si="138"/>
        <v>0</v>
      </c>
      <c r="AF110" s="2">
        <f t="shared" si="138"/>
        <v>0</v>
      </c>
      <c r="AG110" s="2">
        <f t="shared" si="138"/>
        <v>0</v>
      </c>
      <c r="AH110" s="2">
        <f t="shared" si="138"/>
        <v>0</v>
      </c>
      <c r="AI110" s="2">
        <f t="shared" si="138"/>
        <v>0</v>
      </c>
      <c r="AJ110" s="2">
        <f t="shared" si="138"/>
        <v>0</v>
      </c>
      <c r="AK110" s="2">
        <f t="shared" si="138"/>
        <v>0</v>
      </c>
      <c r="AL110" s="2">
        <f t="shared" si="138"/>
        <v>0</v>
      </c>
      <c r="AM110" s="2">
        <f t="shared" si="138"/>
        <v>0</v>
      </c>
      <c r="AN110" s="2">
        <f t="shared" si="138"/>
        <v>0</v>
      </c>
      <c r="AO110" s="2">
        <f t="shared" si="138"/>
        <v>0</v>
      </c>
      <c r="AP110" s="2">
        <f t="shared" si="138"/>
        <v>0</v>
      </c>
      <c r="AQ110" s="2">
        <f t="shared" si="138"/>
        <v>0</v>
      </c>
      <c r="AR110" s="2">
        <f t="shared" si="138"/>
        <v>0</v>
      </c>
      <c r="AS110" s="2">
        <f t="shared" si="138"/>
        <v>0</v>
      </c>
      <c r="AT110" s="2">
        <f t="shared" si="138"/>
        <v>0</v>
      </c>
      <c r="AU110" s="2">
        <f t="shared" si="138"/>
        <v>0</v>
      </c>
      <c r="AV110" s="2">
        <f t="shared" si="138"/>
        <v>0</v>
      </c>
      <c r="AW110" s="2">
        <f t="shared" si="138"/>
        <v>0</v>
      </c>
      <c r="AX110" s="2">
        <f t="shared" si="138"/>
        <v>0</v>
      </c>
      <c r="AY110" s="2">
        <f t="shared" si="138"/>
        <v>0</v>
      </c>
      <c r="AZ110" s="2">
        <f t="shared" si="133"/>
        <v>0</v>
      </c>
      <c r="BA110" s="2">
        <f t="shared" si="134"/>
        <v>0</v>
      </c>
      <c r="BB110" s="2">
        <f t="shared" si="135"/>
        <v>0</v>
      </c>
    </row>
    <row r="111" spans="1:54" x14ac:dyDescent="0.25">
      <c r="A111" s="5" t="s">
        <v>24</v>
      </c>
      <c r="B111" s="8"/>
      <c r="C111" s="2">
        <f t="shared" si="136"/>
        <v>0</v>
      </c>
      <c r="D111" s="2">
        <f t="shared" si="136"/>
        <v>0</v>
      </c>
      <c r="E111" s="2">
        <f t="shared" si="136"/>
        <v>0</v>
      </c>
      <c r="F111" s="2">
        <f t="shared" si="136"/>
        <v>0</v>
      </c>
      <c r="G111" s="2">
        <f t="shared" si="136"/>
        <v>0</v>
      </c>
      <c r="H111" s="2">
        <f t="shared" si="136"/>
        <v>0</v>
      </c>
      <c r="I111" s="2">
        <f t="shared" si="136"/>
        <v>0</v>
      </c>
      <c r="J111" s="2">
        <f t="shared" si="136"/>
        <v>0</v>
      </c>
      <c r="K111" s="2">
        <f t="shared" si="136"/>
        <v>0</v>
      </c>
      <c r="L111" s="2">
        <f t="shared" si="136"/>
        <v>0</v>
      </c>
      <c r="M111" s="2">
        <f t="shared" si="136"/>
        <v>0</v>
      </c>
      <c r="N111" s="2">
        <f t="shared" si="136"/>
        <v>0</v>
      </c>
      <c r="O111" s="2">
        <f t="shared" si="137"/>
        <v>0</v>
      </c>
      <c r="P111" s="2">
        <f t="shared" si="138"/>
        <v>0</v>
      </c>
      <c r="Q111" s="2">
        <f t="shared" si="138"/>
        <v>0</v>
      </c>
      <c r="R111" s="2">
        <f t="shared" si="138"/>
        <v>0</v>
      </c>
      <c r="S111" s="2">
        <f t="shared" si="138"/>
        <v>0</v>
      </c>
      <c r="T111" s="2">
        <f t="shared" si="138"/>
        <v>0</v>
      </c>
      <c r="U111" s="2">
        <f t="shared" si="138"/>
        <v>0</v>
      </c>
      <c r="V111" s="2">
        <f t="shared" si="138"/>
        <v>0</v>
      </c>
      <c r="W111" s="2">
        <f t="shared" si="138"/>
        <v>0</v>
      </c>
      <c r="X111" s="2">
        <f t="shared" si="138"/>
        <v>0</v>
      </c>
      <c r="Y111" s="2">
        <f t="shared" si="138"/>
        <v>0</v>
      </c>
      <c r="Z111" s="2">
        <f t="shared" si="138"/>
        <v>0</v>
      </c>
      <c r="AA111" s="2">
        <f t="shared" si="138"/>
        <v>0</v>
      </c>
      <c r="AB111" s="2">
        <f t="shared" si="138"/>
        <v>0</v>
      </c>
      <c r="AC111" s="2">
        <f t="shared" si="138"/>
        <v>0</v>
      </c>
      <c r="AD111" s="2">
        <f t="shared" si="138"/>
        <v>0</v>
      </c>
      <c r="AE111" s="2">
        <f t="shared" si="138"/>
        <v>0</v>
      </c>
      <c r="AF111" s="2">
        <f t="shared" si="138"/>
        <v>0</v>
      </c>
      <c r="AG111" s="2">
        <f t="shared" si="138"/>
        <v>0</v>
      </c>
      <c r="AH111" s="2">
        <f t="shared" si="138"/>
        <v>0</v>
      </c>
      <c r="AI111" s="2">
        <f t="shared" si="138"/>
        <v>0</v>
      </c>
      <c r="AJ111" s="2">
        <f t="shared" si="138"/>
        <v>0</v>
      </c>
      <c r="AK111" s="2">
        <f t="shared" si="138"/>
        <v>0</v>
      </c>
      <c r="AL111" s="2">
        <f t="shared" si="138"/>
        <v>0</v>
      </c>
      <c r="AM111" s="2">
        <f t="shared" si="138"/>
        <v>0</v>
      </c>
      <c r="AN111" s="2">
        <f t="shared" si="138"/>
        <v>0</v>
      </c>
      <c r="AO111" s="2">
        <f t="shared" si="138"/>
        <v>0</v>
      </c>
      <c r="AP111" s="2">
        <f t="shared" si="138"/>
        <v>0</v>
      </c>
      <c r="AQ111" s="2">
        <f t="shared" si="138"/>
        <v>0</v>
      </c>
      <c r="AR111" s="2">
        <f t="shared" si="138"/>
        <v>0</v>
      </c>
      <c r="AS111" s="2">
        <f t="shared" si="138"/>
        <v>0</v>
      </c>
      <c r="AT111" s="2">
        <f t="shared" si="138"/>
        <v>0</v>
      </c>
      <c r="AU111" s="2">
        <f t="shared" si="138"/>
        <v>0</v>
      </c>
      <c r="AV111" s="2">
        <f t="shared" si="138"/>
        <v>0</v>
      </c>
      <c r="AW111" s="2">
        <f t="shared" si="138"/>
        <v>0</v>
      </c>
      <c r="AX111" s="2">
        <f t="shared" si="138"/>
        <v>0</v>
      </c>
      <c r="AY111" s="2">
        <f t="shared" si="138"/>
        <v>0</v>
      </c>
      <c r="AZ111" s="2">
        <f t="shared" si="133"/>
        <v>0</v>
      </c>
      <c r="BA111" s="2">
        <f t="shared" si="134"/>
        <v>0</v>
      </c>
      <c r="BB111" s="2">
        <f t="shared" si="135"/>
        <v>0</v>
      </c>
    </row>
    <row r="112" spans="1:54" x14ac:dyDescent="0.25">
      <c r="A112" s="5" t="s">
        <v>25</v>
      </c>
      <c r="B112" s="8"/>
      <c r="C112" s="2">
        <f t="shared" si="136"/>
        <v>0</v>
      </c>
      <c r="D112" s="2">
        <f t="shared" si="136"/>
        <v>0</v>
      </c>
      <c r="E112" s="2">
        <f t="shared" si="136"/>
        <v>0</v>
      </c>
      <c r="F112" s="2">
        <f t="shared" si="136"/>
        <v>0</v>
      </c>
      <c r="G112" s="2">
        <f t="shared" si="136"/>
        <v>0</v>
      </c>
      <c r="H112" s="2">
        <f t="shared" si="136"/>
        <v>0</v>
      </c>
      <c r="I112" s="2">
        <f t="shared" si="136"/>
        <v>0</v>
      </c>
      <c r="J112" s="2">
        <f t="shared" si="136"/>
        <v>0</v>
      </c>
      <c r="K112" s="2">
        <f t="shared" si="136"/>
        <v>0</v>
      </c>
      <c r="L112" s="2">
        <f t="shared" si="136"/>
        <v>0</v>
      </c>
      <c r="M112" s="2">
        <f t="shared" si="136"/>
        <v>0</v>
      </c>
      <c r="N112" s="2">
        <f t="shared" si="136"/>
        <v>0</v>
      </c>
      <c r="O112" s="2">
        <f t="shared" si="137"/>
        <v>0</v>
      </c>
      <c r="P112" s="2">
        <f t="shared" si="138"/>
        <v>0</v>
      </c>
      <c r="Q112" s="2">
        <f t="shared" si="138"/>
        <v>0</v>
      </c>
      <c r="R112" s="2">
        <f t="shared" si="138"/>
        <v>0</v>
      </c>
      <c r="S112" s="2">
        <f t="shared" si="138"/>
        <v>0</v>
      </c>
      <c r="T112" s="2">
        <f t="shared" si="138"/>
        <v>0</v>
      </c>
      <c r="U112" s="2">
        <f t="shared" si="138"/>
        <v>0</v>
      </c>
      <c r="V112" s="2">
        <f t="shared" si="138"/>
        <v>0</v>
      </c>
      <c r="W112" s="2">
        <f t="shared" si="138"/>
        <v>0</v>
      </c>
      <c r="X112" s="2">
        <f t="shared" si="138"/>
        <v>0</v>
      </c>
      <c r="Y112" s="2">
        <f t="shared" si="138"/>
        <v>0</v>
      </c>
      <c r="Z112" s="2">
        <f t="shared" si="138"/>
        <v>0</v>
      </c>
      <c r="AA112" s="2">
        <f t="shared" si="138"/>
        <v>0</v>
      </c>
      <c r="AB112" s="2">
        <f t="shared" si="138"/>
        <v>0</v>
      </c>
      <c r="AC112" s="2">
        <f t="shared" si="138"/>
        <v>0</v>
      </c>
      <c r="AD112" s="2">
        <f t="shared" si="138"/>
        <v>0</v>
      </c>
      <c r="AE112" s="2">
        <f t="shared" si="138"/>
        <v>0</v>
      </c>
      <c r="AF112" s="2">
        <f t="shared" si="138"/>
        <v>0</v>
      </c>
      <c r="AG112" s="2">
        <f t="shared" si="138"/>
        <v>0</v>
      </c>
      <c r="AH112" s="2">
        <f t="shared" si="138"/>
        <v>0</v>
      </c>
      <c r="AI112" s="2">
        <f t="shared" si="138"/>
        <v>0</v>
      </c>
      <c r="AJ112" s="2">
        <f t="shared" si="138"/>
        <v>0</v>
      </c>
      <c r="AK112" s="2">
        <f t="shared" si="138"/>
        <v>0</v>
      </c>
      <c r="AL112" s="2">
        <f t="shared" si="138"/>
        <v>0</v>
      </c>
      <c r="AM112" s="2">
        <f t="shared" si="138"/>
        <v>0</v>
      </c>
      <c r="AN112" s="2">
        <f t="shared" si="138"/>
        <v>0</v>
      </c>
      <c r="AO112" s="2">
        <f t="shared" si="138"/>
        <v>0</v>
      </c>
      <c r="AP112" s="2">
        <f t="shared" si="138"/>
        <v>0</v>
      </c>
      <c r="AQ112" s="2">
        <f t="shared" si="138"/>
        <v>0</v>
      </c>
      <c r="AR112" s="2">
        <f t="shared" si="138"/>
        <v>0</v>
      </c>
      <c r="AS112" s="2">
        <f t="shared" si="138"/>
        <v>0</v>
      </c>
      <c r="AT112" s="2">
        <f t="shared" si="138"/>
        <v>0</v>
      </c>
      <c r="AU112" s="2">
        <f t="shared" si="138"/>
        <v>0</v>
      </c>
      <c r="AV112" s="2">
        <f t="shared" si="138"/>
        <v>0</v>
      </c>
      <c r="AW112" s="2">
        <f t="shared" si="138"/>
        <v>0</v>
      </c>
      <c r="AX112" s="2">
        <f t="shared" si="138"/>
        <v>0</v>
      </c>
      <c r="AY112" s="2">
        <f t="shared" si="138"/>
        <v>0</v>
      </c>
      <c r="AZ112" s="2">
        <f t="shared" si="133"/>
        <v>0</v>
      </c>
      <c r="BA112" s="2">
        <f t="shared" si="134"/>
        <v>0</v>
      </c>
      <c r="BB112" s="2">
        <f t="shared" si="135"/>
        <v>0</v>
      </c>
    </row>
    <row r="113" spans="1:17" x14ac:dyDescent="0.25">
      <c r="A113" s="5" t="s">
        <v>80</v>
      </c>
      <c r="B113" s="9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7" x14ac:dyDescent="0.25">
      <c r="Q114" s="10"/>
    </row>
    <row r="115" spans="1:17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Q115" s="3"/>
    </row>
    <row r="116" spans="1:17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Q116" s="3"/>
    </row>
    <row r="118" spans="1:17" x14ac:dyDescent="0.25">
      <c r="A118" s="6"/>
      <c r="B118" s="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</sheetData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B30"/>
  <sheetViews>
    <sheetView workbookViewId="0"/>
  </sheetViews>
  <sheetFormatPr baseColWidth="10" defaultColWidth="9.109375" defaultRowHeight="14.4" x14ac:dyDescent="0.3"/>
  <cols>
    <col min="1" max="1" width="23.6640625" customWidth="1"/>
    <col min="2" max="2" width="11.6640625" customWidth="1"/>
    <col min="52" max="54" width="9.5546875" customWidth="1"/>
  </cols>
  <sheetData>
    <row r="1" spans="1:54" x14ac:dyDescent="0.3">
      <c r="B1" s="6" t="s">
        <v>46</v>
      </c>
      <c r="C1" s="7" t="s">
        <v>4</v>
      </c>
      <c r="D1" s="7" t="s">
        <v>5</v>
      </c>
      <c r="E1" s="7" t="s">
        <v>6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12</v>
      </c>
      <c r="L1" s="7" t="s">
        <v>13</v>
      </c>
      <c r="M1" s="7" t="s">
        <v>14</v>
      </c>
      <c r="N1" s="7" t="s">
        <v>15</v>
      </c>
      <c r="O1" s="7" t="s">
        <v>16</v>
      </c>
      <c r="P1" s="7" t="s">
        <v>104</v>
      </c>
      <c r="Q1" s="7" t="s">
        <v>105</v>
      </c>
      <c r="R1" s="7" t="s">
        <v>106</v>
      </c>
      <c r="S1" s="7" t="s">
        <v>107</v>
      </c>
      <c r="T1" s="7" t="s">
        <v>108</v>
      </c>
      <c r="U1" s="7" t="s">
        <v>109</v>
      </c>
      <c r="V1" s="7" t="s">
        <v>110</v>
      </c>
      <c r="W1" s="7" t="s">
        <v>111</v>
      </c>
      <c r="X1" s="7" t="s">
        <v>112</v>
      </c>
      <c r="Y1" s="7" t="s">
        <v>113</v>
      </c>
      <c r="Z1" s="7" t="s">
        <v>114</v>
      </c>
      <c r="AA1" s="7" t="s">
        <v>115</v>
      </c>
      <c r="AB1" s="7" t="s">
        <v>116</v>
      </c>
      <c r="AC1" s="7" t="s">
        <v>117</v>
      </c>
      <c r="AD1" s="7" t="s">
        <v>118</v>
      </c>
      <c r="AE1" s="7" t="s">
        <v>119</v>
      </c>
      <c r="AF1" s="7" t="s">
        <v>120</v>
      </c>
      <c r="AG1" s="7" t="s">
        <v>121</v>
      </c>
      <c r="AH1" s="7" t="s">
        <v>122</v>
      </c>
      <c r="AI1" s="7" t="s">
        <v>123</v>
      </c>
      <c r="AJ1" s="7" t="s">
        <v>124</v>
      </c>
      <c r="AK1" s="7" t="s">
        <v>125</v>
      </c>
      <c r="AL1" s="7" t="s">
        <v>126</v>
      </c>
      <c r="AM1" s="7" t="s">
        <v>127</v>
      </c>
      <c r="AN1" s="7" t="s">
        <v>128</v>
      </c>
      <c r="AO1" s="7" t="s">
        <v>129</v>
      </c>
      <c r="AP1" s="7" t="s">
        <v>130</v>
      </c>
      <c r="AQ1" s="7" t="s">
        <v>131</v>
      </c>
      <c r="AR1" s="7" t="s">
        <v>132</v>
      </c>
      <c r="AS1" s="7" t="s">
        <v>133</v>
      </c>
      <c r="AT1" s="7" t="s">
        <v>134</v>
      </c>
      <c r="AU1" s="7" t="s">
        <v>135</v>
      </c>
      <c r="AV1" s="7" t="s">
        <v>136</v>
      </c>
      <c r="AW1" s="7" t="s">
        <v>137</v>
      </c>
      <c r="AX1" s="7" t="s">
        <v>138</v>
      </c>
      <c r="AY1" s="7" t="s">
        <v>139</v>
      </c>
      <c r="AZ1" s="7" t="s">
        <v>140</v>
      </c>
      <c r="BA1" s="7" t="s">
        <v>141</v>
      </c>
      <c r="BB1" s="7" t="s">
        <v>142</v>
      </c>
    </row>
    <row r="2" spans="1:54" x14ac:dyDescent="0.3">
      <c r="A2" s="6" t="s">
        <v>42</v>
      </c>
      <c r="B2" s="5"/>
      <c r="C2" s="3">
        <f>SUM(C3:C10)</f>
        <v>0</v>
      </c>
      <c r="D2" s="3">
        <f t="shared" ref="D2:N2" si="0">SUM(D3:D10)</f>
        <v>0</v>
      </c>
      <c r="E2" s="3">
        <f t="shared" si="0"/>
        <v>0</v>
      </c>
      <c r="F2" s="3">
        <f t="shared" si="0"/>
        <v>73.5</v>
      </c>
      <c r="G2" s="3">
        <f t="shared" si="0"/>
        <v>18146.2215</v>
      </c>
      <c r="H2" s="3">
        <f t="shared" si="0"/>
        <v>22858.174233500002</v>
      </c>
      <c r="I2" s="3">
        <f t="shared" si="0"/>
        <v>23376.567799661501</v>
      </c>
      <c r="J2" s="3">
        <f t="shared" si="0"/>
        <v>40987.067665252594</v>
      </c>
      <c r="K2" s="3">
        <f t="shared" si="0"/>
        <v>45245.993646564311</v>
      </c>
      <c r="L2" s="3">
        <f t="shared" si="0"/>
        <v>45320.372204898595</v>
      </c>
      <c r="M2" s="3">
        <f t="shared" si="0"/>
        <v>62495.689319258883</v>
      </c>
      <c r="N2" s="3">
        <f t="shared" si="0"/>
        <v>66328.088895482972</v>
      </c>
      <c r="O2" s="3">
        <f>SUM(C2:N2)</f>
        <v>324831.67526461883</v>
      </c>
      <c r="P2" s="3">
        <f t="shared" ref="P2:AY2" si="1">SUM(P3:P10)</f>
        <v>65984.424990399566</v>
      </c>
      <c r="Q2" s="3">
        <f t="shared" si="1"/>
        <v>65723.514614610089</v>
      </c>
      <c r="R2" s="3">
        <f t="shared" si="1"/>
        <v>83470.857573107452</v>
      </c>
      <c r="S2" s="3">
        <f t="shared" si="1"/>
        <v>87866.246955785085</v>
      </c>
      <c r="T2" s="3">
        <f t="shared" si="1"/>
        <v>105176.680657772</v>
      </c>
      <c r="U2" s="3">
        <f t="shared" si="1"/>
        <v>122143.8172719797</v>
      </c>
      <c r="V2" s="3">
        <f t="shared" si="1"/>
        <v>125774.48286399621</v>
      </c>
      <c r="W2" s="3">
        <f t="shared" si="1"/>
        <v>142335.36761167692</v>
      </c>
      <c r="X2" s="3">
        <f t="shared" si="1"/>
        <v>158567.82851213505</v>
      </c>
      <c r="Y2" s="3">
        <f t="shared" si="1"/>
        <v>161478.39603477987</v>
      </c>
      <c r="Z2" s="3">
        <f t="shared" si="1"/>
        <v>177333.47064147916</v>
      </c>
      <c r="AA2" s="3">
        <f t="shared" si="1"/>
        <v>192874.1253764994</v>
      </c>
      <c r="AB2" s="3">
        <f t="shared" si="1"/>
        <v>195106.6124048254</v>
      </c>
      <c r="AC2" s="3">
        <f t="shared" si="1"/>
        <v>210297.05941988845</v>
      </c>
      <c r="AD2" s="3">
        <f t="shared" si="1"/>
        <v>225186.272123312</v>
      </c>
      <c r="AE2" s="3">
        <f t="shared" si="1"/>
        <v>226780.240655231</v>
      </c>
      <c r="AF2" s="3">
        <f t="shared" si="1"/>
        <v>241344.83589617087</v>
      </c>
      <c r="AG2" s="3">
        <f t="shared" si="1"/>
        <v>255620.61184305185</v>
      </c>
      <c r="AH2" s="3">
        <f t="shared" si="1"/>
        <v>256613.31193783338</v>
      </c>
      <c r="AI2" s="3">
        <f t="shared" si="1"/>
        <v>270588.56526974274</v>
      </c>
      <c r="AJ2" s="3">
        <f t="shared" si="1"/>
        <v>284286.68885361368</v>
      </c>
      <c r="AK2" s="3">
        <f t="shared" si="1"/>
        <v>284713.1938628098</v>
      </c>
      <c r="AL2" s="3">
        <f t="shared" si="1"/>
        <v>298133.48173763894</v>
      </c>
      <c r="AM2" s="3">
        <f t="shared" si="1"/>
        <v>311287.64637174568</v>
      </c>
      <c r="AN2" s="3">
        <f t="shared" si="1"/>
        <v>311180.98025491944</v>
      </c>
      <c r="AO2" s="3">
        <f t="shared" si="1"/>
        <v>324078.67049318808</v>
      </c>
      <c r="AP2" s="3">
        <f t="shared" si="1"/>
        <v>336720.60090864851</v>
      </c>
      <c r="AQ2" s="3">
        <f t="shared" si="1"/>
        <v>336111.85809743713</v>
      </c>
      <c r="AR2" s="3">
        <f t="shared" si="1"/>
        <v>348517.42736667435</v>
      </c>
      <c r="AS2" s="3">
        <f t="shared" si="1"/>
        <v>360676.9947528026</v>
      </c>
      <c r="AT2" s="3">
        <f t="shared" si="1"/>
        <v>359595.45299968647</v>
      </c>
      <c r="AU2" s="3">
        <f t="shared" si="1"/>
        <v>371537.59741727769</v>
      </c>
      <c r="AV2" s="3">
        <f t="shared" si="1"/>
        <v>383242.92782323225</v>
      </c>
      <c r="AW2" s="3">
        <f t="shared" si="1"/>
        <v>381716.15444581723</v>
      </c>
      <c r="AX2" s="3">
        <f t="shared" si="1"/>
        <v>393221.89370887988</v>
      </c>
      <c r="AY2" s="3">
        <f t="shared" si="1"/>
        <v>404499.47010123625</v>
      </c>
      <c r="AZ2" s="3">
        <f>SUM(P2:AA2)</f>
        <v>1488729.2131042206</v>
      </c>
      <c r="BA2" s="3">
        <f>SUM(AB2:AM2)</f>
        <v>3059958.5203758636</v>
      </c>
      <c r="BB2" s="3">
        <f>SUM(AN2:AY2)</f>
        <v>4311100.0283698002</v>
      </c>
    </row>
    <row r="3" spans="1:54" x14ac:dyDescent="0.3">
      <c r="A3" s="5" t="s">
        <v>18</v>
      </c>
      <c r="B3" s="18">
        <v>6.0000000000000001E-3</v>
      </c>
      <c r="C3" s="1">
        <f>AsocJr!C25*Surrend_Jr!$B3</f>
        <v>0</v>
      </c>
      <c r="D3" s="1">
        <f>(AsocJr!D25+Surrend_Jr!C13)*Surrend_Jr!$B3</f>
        <v>0</v>
      </c>
      <c r="E3" s="1">
        <f>(AsocJr!E25+Surrend_Jr!D13)*Surrend_Jr!$B3</f>
        <v>0</v>
      </c>
      <c r="F3" s="1">
        <f>(AsocJr!F25+Surrend_Jr!E13)*Surrend_Jr!$B3</f>
        <v>36</v>
      </c>
      <c r="G3" s="1">
        <f>(AsocJr!G25+Surrend_Jr!F13)*Surrend_Jr!$B3</f>
        <v>71.784000000000006</v>
      </c>
      <c r="H3" s="1">
        <f>(AsocJr!H25+Surrend_Jr!G13)*Surrend_Jr!$B3</f>
        <v>107.353296</v>
      </c>
      <c r="I3" s="1">
        <f>(AsocJr!I25+Surrend_Jr!H13)*Surrend_Jr!$B3</f>
        <v>142.709176224</v>
      </c>
      <c r="J3" s="1">
        <f>(AsocJr!J25+Surrend_Jr!I13)*Surrend_Jr!$B3</f>
        <v>177.85292116665599</v>
      </c>
      <c r="K3" s="1">
        <f>(AsocJr!K25+Surrend_Jr!J13)*Surrend_Jr!$B3</f>
        <v>212.78580363965602</v>
      </c>
      <c r="L3" s="1">
        <f>(AsocJr!L25+Surrend_Jr!K13)*Surrend_Jr!$B3</f>
        <v>247.50908881781808</v>
      </c>
      <c r="M3" s="1">
        <f>(AsocJr!M25+Surrend_Jr!L13)*Surrend_Jr!$B3</f>
        <v>282.02403428491118</v>
      </c>
      <c r="N3" s="1">
        <f>(AsocJr!N25+Surrend_Jr!M13)*Surrend_Jr!$B3</f>
        <v>316.33189007920168</v>
      </c>
      <c r="O3" s="1">
        <f t="shared" ref="O3:O10" si="2">SUM(C3:N3)</f>
        <v>1594.3502102122429</v>
      </c>
      <c r="P3" s="1">
        <f>(AsocJr!P25+Surrend_Jr!O13)*Surrend_Jr!$B3</f>
        <v>350.4338987387265</v>
      </c>
      <c r="Q3" s="1">
        <f>(AsocJr!Q25+Surrend_Jr!P13)*Surrend_Jr!$B3</f>
        <v>420.33129534629416</v>
      </c>
      <c r="R3" s="1">
        <f>(AsocJr!R25+Surrend_Jr!Q13)*Surrend_Jr!$B3</f>
        <v>489.8093075742164</v>
      </c>
      <c r="S3" s="1">
        <f>(AsocJr!S25+Surrend_Jr!R13)*Surrend_Jr!$B3</f>
        <v>558.87045172877106</v>
      </c>
      <c r="T3" s="1">
        <f>(AsocJr!T25+Surrend_Jr!S13)*Surrend_Jr!$B3</f>
        <v>627.51722901839844</v>
      </c>
      <c r="U3" s="1">
        <f>(AsocJr!U25+Surrend_Jr!T13)*Surrend_Jr!$B3</f>
        <v>695.75212564428807</v>
      </c>
      <c r="V3" s="1">
        <f>(AsocJr!V25+Surrend_Jr!U13)*Surrend_Jr!$B3</f>
        <v>763.57761289042242</v>
      </c>
      <c r="W3" s="1">
        <f>(AsocJr!W25+Surrend_Jr!V13)*Surrend_Jr!$B3</f>
        <v>830.99614721307978</v>
      </c>
      <c r="X3" s="1">
        <f>(AsocJr!X25+Surrend_Jr!W13)*Surrend_Jr!$B3</f>
        <v>898.01017032980133</v>
      </c>
      <c r="Y3" s="1">
        <f>(AsocJr!Y25+Surrend_Jr!X13)*Surrend_Jr!$B3</f>
        <v>964.6221093078226</v>
      </c>
      <c r="Z3" s="1">
        <f>(AsocJr!Z25+Surrend_Jr!Y13)*Surrend_Jr!$B3</f>
        <v>1030.8343766519756</v>
      </c>
      <c r="AA3" s="1">
        <f>(AsocJr!AA25+Surrend_Jr!Z13)*Surrend_Jr!$B3</f>
        <v>1096.6493703920639</v>
      </c>
      <c r="AB3" s="1">
        <f>(AsocJr!AB25+Surrend_Jr!AA13)*Surrend_Jr!$B3</f>
        <v>1162.0694741697114</v>
      </c>
      <c r="AC3" s="1">
        <f>(AsocJr!AC25+Surrend_Jr!AB13)*Surrend_Jr!$B3</f>
        <v>1227.0970573246932</v>
      </c>
      <c r="AD3" s="1">
        <f>(AsocJr!AD25+Surrend_Jr!AC13)*Surrend_Jr!$B3</f>
        <v>1291.7344749807451</v>
      </c>
      <c r="AE3" s="1">
        <f>(AsocJr!AE25+Surrend_Jr!AD13)*Surrend_Jr!$B3</f>
        <v>1355.9840681308606</v>
      </c>
      <c r="AF3" s="1">
        <f>(AsocJr!AF25+Surrend_Jr!AE13)*Surrend_Jr!$B3</f>
        <v>1419.8481637220755</v>
      </c>
      <c r="AG3" s="1">
        <f>(AsocJr!AG25+Surrend_Jr!AF13)*Surrend_Jr!$B3</f>
        <v>1483.329074739743</v>
      </c>
      <c r="AH3" s="1">
        <f>(AsocJr!AH25+Surrend_Jr!AG13)*Surrend_Jr!$B3</f>
        <v>1546.4291002913044</v>
      </c>
      <c r="AI3" s="1">
        <f>(AsocJr!AI25+Surrend_Jr!AH13)*Surrend_Jr!$B3</f>
        <v>1609.1505256895568</v>
      </c>
      <c r="AJ3" s="1">
        <f>(AsocJr!AJ25+Surrend_Jr!AI13)*Surrend_Jr!$B3</f>
        <v>1671.4956225354197</v>
      </c>
      <c r="AK3" s="1">
        <f>(AsocJr!AK25+Surrend_Jr!AJ13)*Surrend_Jr!$B3</f>
        <v>1733.4666488002072</v>
      </c>
      <c r="AL3" s="1">
        <f>(AsocJr!AL25+Surrend_Jr!AK13)*Surrend_Jr!$B3</f>
        <v>1795.065848907406</v>
      </c>
      <c r="AM3" s="1">
        <f>(AsocJr!AM25+Surrend_Jr!AL13)*Surrend_Jr!$B3</f>
        <v>1856.2954538139616</v>
      </c>
      <c r="AN3" s="1">
        <f>(AsocJr!AN25+Surrend_Jr!AM13)*Surrend_Jr!$B3</f>
        <v>1917.1576810910778</v>
      </c>
      <c r="AO3" s="1">
        <f>(AsocJr!AO25+Surrend_Jr!AN13)*Surrend_Jr!$B3</f>
        <v>1977.6547350045312</v>
      </c>
      <c r="AP3" s="1">
        <f>(AsocJr!AP25+Surrend_Jr!AO13)*Surrend_Jr!$B3</f>
        <v>2037.788806594504</v>
      </c>
      <c r="AQ3" s="1">
        <f>(AsocJr!AQ25+Surrend_Jr!AP13)*Surrend_Jr!$B3</f>
        <v>2097.562073754937</v>
      </c>
      <c r="AR3" s="1">
        <f>(AsocJr!AR25+Surrend_Jr!AQ13)*Surrend_Jr!$B3</f>
        <v>2156.9767013124074</v>
      </c>
      <c r="AS3" s="1">
        <f>(AsocJr!AS25+Surrend_Jr!AR13)*Surrend_Jr!$B3</f>
        <v>2216.0348411045329</v>
      </c>
      <c r="AT3" s="1">
        <f>(AsocJr!AT25+Surrend_Jr!AS13)*Surrend_Jr!$B3</f>
        <v>2274.7386320579058</v>
      </c>
      <c r="AU3" s="1">
        <f>(AsocJr!AU25+Surrend_Jr!AT13)*Surrend_Jr!$B3</f>
        <v>2333.090200265558</v>
      </c>
      <c r="AV3" s="1">
        <f>(AsocJr!AV25+Surrend_Jr!AU13)*Surrend_Jr!$B3</f>
        <v>2391.0916590639645</v>
      </c>
      <c r="AW3" s="1">
        <f>(AsocJr!AW25+Surrend_Jr!AV13)*Surrend_Jr!$B3</f>
        <v>2448.7451091095809</v>
      </c>
      <c r="AX3" s="1">
        <f>(AsocJr!AX25+Surrend_Jr!AW13)*Surrend_Jr!$B3</f>
        <v>2506.0526384549239</v>
      </c>
      <c r="AY3" s="1">
        <f>(AsocJr!AY25+Surrend_Jr!AX13)*Surrend_Jr!$B3</f>
        <v>2563.0163226241939</v>
      </c>
      <c r="AZ3" s="1">
        <f t="shared" ref="AZ3:AZ10" si="3">SUM(P3:AA3)</f>
        <v>8727.4040948358615</v>
      </c>
      <c r="BA3" s="1">
        <f t="shared" ref="BA3:BA10" si="4">SUM(AB3:AM3)</f>
        <v>18151.965513105686</v>
      </c>
      <c r="BB3" s="1">
        <f t="shared" ref="BB3:BB10" si="5">SUM(AN3:AY3)</f>
        <v>26919.909400438119</v>
      </c>
    </row>
    <row r="4" spans="1:54" x14ac:dyDescent="0.3">
      <c r="A4" s="5" t="s">
        <v>19</v>
      </c>
      <c r="B4" s="18">
        <v>1.4999999999999999E-2</v>
      </c>
      <c r="C4" s="1">
        <f>AsocJr!C26*Surrend_Jr!$B4</f>
        <v>0</v>
      </c>
      <c r="D4" s="1">
        <f>(AsocJr!D26+Surrend_Jr!C14)*Surrend_Jr!$B4</f>
        <v>0</v>
      </c>
      <c r="E4" s="1">
        <f>(AsocJr!E26+Surrend_Jr!D14)*Surrend_Jr!$B4</f>
        <v>0</v>
      </c>
      <c r="F4" s="1">
        <f>(AsocJr!F26+Surrend_Jr!E14)*Surrend_Jr!$B4</f>
        <v>37.5</v>
      </c>
      <c r="G4" s="1">
        <f>(AsocJr!G26+Surrend_Jr!F14)*Surrend_Jr!$B4</f>
        <v>74.4375</v>
      </c>
      <c r="H4" s="1">
        <f>(AsocJr!H26+Surrend_Jr!G14)*Surrend_Jr!$B4</f>
        <v>110.8209375</v>
      </c>
      <c r="I4" s="1">
        <f>(AsocJr!I26+Surrend_Jr!H14)*Surrend_Jr!$B4</f>
        <v>146.65862343749998</v>
      </c>
      <c r="J4" s="1">
        <f>(AsocJr!J26+Surrend_Jr!I14)*Surrend_Jr!$B4</f>
        <v>181.95874408593747</v>
      </c>
      <c r="K4" s="1">
        <f>(AsocJr!K26+Surrend_Jr!J14)*Surrend_Jr!$B4</f>
        <v>216.7293629246484</v>
      </c>
      <c r="L4" s="1">
        <f>(AsocJr!L26+Surrend_Jr!K14)*Surrend_Jr!$B4</f>
        <v>250.97842248077868</v>
      </c>
      <c r="M4" s="1">
        <f>(AsocJr!M26+Surrend_Jr!L14)*Surrend_Jr!$B4</f>
        <v>284.71374614356699</v>
      </c>
      <c r="N4" s="1">
        <f>(AsocJr!N26+Surrend_Jr!M14)*Surrend_Jr!$B4</f>
        <v>317.94303995141348</v>
      </c>
      <c r="O4" s="1">
        <f t="shared" si="2"/>
        <v>1621.740376523845</v>
      </c>
      <c r="P4" s="1">
        <f>(AsocJr!P26+Surrend_Jr!O14)*Surrend_Jr!$B4</f>
        <v>350.67389435214233</v>
      </c>
      <c r="Q4" s="1">
        <f>(AsocJr!Q26+Surrend_Jr!P14)*Surrend_Jr!$B4</f>
        <v>420.41378593686017</v>
      </c>
      <c r="R4" s="1">
        <f>(AsocJr!R26+Surrend_Jr!Q14)*Surrend_Jr!$B4</f>
        <v>489.10757914780726</v>
      </c>
      <c r="S4" s="1">
        <f>(AsocJr!S26+Surrend_Jr!R14)*Surrend_Jr!$B4</f>
        <v>556.77096546059022</v>
      </c>
      <c r="T4" s="1">
        <f>(AsocJr!T26+Surrend_Jr!S14)*Surrend_Jr!$B4</f>
        <v>623.41940097868132</v>
      </c>
      <c r="U4" s="1">
        <f>(AsocJr!U26+Surrend_Jr!T14)*Surrend_Jr!$B4</f>
        <v>689.06810996400111</v>
      </c>
      <c r="V4" s="1">
        <f>(AsocJr!V26+Surrend_Jr!U14)*Surrend_Jr!$B4</f>
        <v>753.7320883145411</v>
      </c>
      <c r="W4" s="1">
        <f>(AsocJr!W26+Surrend_Jr!V14)*Surrend_Jr!$B4</f>
        <v>817.42610698982287</v>
      </c>
      <c r="X4" s="1">
        <f>(AsocJr!X26+Surrend_Jr!W14)*Surrend_Jr!$B4</f>
        <v>880.16471538497558</v>
      </c>
      <c r="Y4" s="1">
        <f>(AsocJr!Y26+Surrend_Jr!X14)*Surrend_Jr!$B4</f>
        <v>941.96224465420096</v>
      </c>
      <c r="Z4" s="1">
        <f>(AsocJr!Z26+Surrend_Jr!Y14)*Surrend_Jr!$B4</f>
        <v>1002.8328109843878</v>
      </c>
      <c r="AA4" s="1">
        <f>(AsocJr!AA26+Surrend_Jr!Z14)*Surrend_Jr!$B4</f>
        <v>1062.7903188196221</v>
      </c>
      <c r="AB4" s="1">
        <f>(AsocJr!AB26+Surrend_Jr!AA14)*Surrend_Jr!$B4</f>
        <v>1121.8484640373279</v>
      </c>
      <c r="AC4" s="1">
        <f>(AsocJr!AC26+Surrend_Jr!AB14)*Surrend_Jr!$B4</f>
        <v>1180.020737076768</v>
      </c>
      <c r="AD4" s="1">
        <f>(AsocJr!AD26+Surrend_Jr!AC14)*Surrend_Jr!$B4</f>
        <v>1237.3204260206164</v>
      </c>
      <c r="AE4" s="1">
        <f>(AsocJr!AE26+Surrend_Jr!AD14)*Surrend_Jr!$B4</f>
        <v>1293.7606196303072</v>
      </c>
      <c r="AF4" s="1">
        <f>(AsocJr!AF26+Surrend_Jr!AE14)*Surrend_Jr!$B4</f>
        <v>1349.3542103358525</v>
      </c>
      <c r="AG4" s="1">
        <f>(AsocJr!AG26+Surrend_Jr!AF14)*Surrend_Jr!$B4</f>
        <v>1404.1138971808148</v>
      </c>
      <c r="AH4" s="1">
        <f>(AsocJr!AH26+Surrend_Jr!AG14)*Surrend_Jr!$B4</f>
        <v>1458.0521887231025</v>
      </c>
      <c r="AI4" s="1">
        <f>(AsocJr!AI26+Surrend_Jr!AH14)*Surrend_Jr!$B4</f>
        <v>1511.1814058922562</v>
      </c>
      <c r="AJ4" s="1">
        <f>(AsocJr!AJ26+Surrend_Jr!AI14)*Surrend_Jr!$B4</f>
        <v>1563.5136848038721</v>
      </c>
      <c r="AK4" s="1">
        <f>(AsocJr!AK26+Surrend_Jr!AJ14)*Surrend_Jr!$B4</f>
        <v>1615.0609795318142</v>
      </c>
      <c r="AL4" s="1">
        <f>(AsocJr!AL26+Surrend_Jr!AK14)*Surrend_Jr!$B4</f>
        <v>1665.8350648388368</v>
      </c>
      <c r="AM4" s="1">
        <f>(AsocJr!AM26+Surrend_Jr!AL14)*Surrend_Jr!$B4</f>
        <v>1715.8475388662544</v>
      </c>
      <c r="AN4" s="1">
        <f>(AsocJr!AN26+Surrend_Jr!AM14)*Surrend_Jr!$B4</f>
        <v>1765.1098257832605</v>
      </c>
      <c r="AO4" s="1">
        <f>(AsocJr!AO26+Surrend_Jr!AN14)*Surrend_Jr!$B4</f>
        <v>1813.6331783965115</v>
      </c>
      <c r="AP4" s="1">
        <f>(AsocJr!AP26+Surrend_Jr!AO14)*Surrend_Jr!$B4</f>
        <v>1861.4286807205638</v>
      </c>
      <c r="AQ4" s="1">
        <f>(AsocJr!AQ26+Surrend_Jr!AP14)*Surrend_Jr!$B4</f>
        <v>1908.5072505097553</v>
      </c>
      <c r="AR4" s="1">
        <f>(AsocJr!AR26+Surrend_Jr!AQ14)*Surrend_Jr!$B4</f>
        <v>1954.8796417521091</v>
      </c>
      <c r="AS4" s="1">
        <f>(AsocJr!AS26+Surrend_Jr!AR14)*Surrend_Jr!$B4</f>
        <v>2000.5564471258278</v>
      </c>
      <c r="AT4" s="1">
        <f>(AsocJr!AT26+Surrend_Jr!AS14)*Surrend_Jr!$B4</f>
        <v>2045.5481004189403</v>
      </c>
      <c r="AU4" s="1">
        <f>(AsocJr!AU26+Surrend_Jr!AT14)*Surrend_Jr!$B4</f>
        <v>2089.8648789126564</v>
      </c>
      <c r="AV4" s="1">
        <f>(AsocJr!AV26+Surrend_Jr!AU14)*Surrend_Jr!$B4</f>
        <v>2133.5169057289663</v>
      </c>
      <c r="AW4" s="1">
        <f>(AsocJr!AW26+Surrend_Jr!AV14)*Surrend_Jr!$B4</f>
        <v>2176.5141521430319</v>
      </c>
      <c r="AX4" s="1">
        <f>(AsocJr!AX26+Surrend_Jr!AW14)*Surrend_Jr!$B4</f>
        <v>2218.8664398608867</v>
      </c>
      <c r="AY4" s="1">
        <f>(AsocJr!AY26+Surrend_Jr!AX14)*Surrend_Jr!$B4</f>
        <v>2260.5834432629731</v>
      </c>
      <c r="AZ4" s="1">
        <f t="shared" si="3"/>
        <v>8588.3620209876317</v>
      </c>
      <c r="BA4" s="1">
        <f t="shared" si="4"/>
        <v>17115.909216937824</v>
      </c>
      <c r="BB4" s="1">
        <f t="shared" si="5"/>
        <v>24229.008944615482</v>
      </c>
    </row>
    <row r="5" spans="1:54" x14ac:dyDescent="0.3">
      <c r="A5" s="5" t="s">
        <v>20</v>
      </c>
      <c r="B5" s="18">
        <v>1.7999999999999999E-2</v>
      </c>
      <c r="C5" s="1">
        <f>AsocJr!C27*Surrend_Jr!$B5</f>
        <v>0</v>
      </c>
      <c r="D5" s="1">
        <f>(AsocJr!D27+Surrend_Jr!C15)*Surrend_Jr!$B5</f>
        <v>0</v>
      </c>
      <c r="E5" s="1">
        <f>(AsocJr!E27+Surrend_Jr!D15)*Surrend_Jr!$B5</f>
        <v>0</v>
      </c>
      <c r="F5" s="1">
        <f>(AsocJr!F27+Surrend_Jr!E15)*Surrend_Jr!$B5</f>
        <v>0</v>
      </c>
      <c r="G5" s="1">
        <f>(AsocJr!G27+Surrend_Jr!F15)*Surrend_Jr!$B5</f>
        <v>0</v>
      </c>
      <c r="H5" s="1">
        <f>(AsocJr!H27+Surrend_Jr!G15)*Surrend_Jr!$B5</f>
        <v>0</v>
      </c>
      <c r="I5" s="1">
        <f>(AsocJr!I27+Surrend_Jr!H15)*Surrend_Jr!$B5</f>
        <v>899.99999999999989</v>
      </c>
      <c r="J5" s="1">
        <f>(AsocJr!J27+Surrend_Jr!I15)*Surrend_Jr!$B5</f>
        <v>883.8</v>
      </c>
      <c r="K5" s="1">
        <f>(AsocJr!K27+Surrend_Jr!J15)*Surrend_Jr!$B5</f>
        <v>867.89159999999993</v>
      </c>
      <c r="L5" s="1">
        <f>(AsocJr!L27+Surrend_Jr!K15)*Surrend_Jr!$B5</f>
        <v>1752.2695511999998</v>
      </c>
      <c r="M5" s="1">
        <f>(AsocJr!M27+Surrend_Jr!L15)*Surrend_Jr!$B5</f>
        <v>1720.7286992783997</v>
      </c>
      <c r="N5" s="1">
        <f>(AsocJr!N27+Surrend_Jr!M15)*Surrend_Jr!$B5</f>
        <v>1689.7555826913883</v>
      </c>
      <c r="O5" s="1">
        <f t="shared" si="2"/>
        <v>7814.4454331697871</v>
      </c>
      <c r="P5" s="1">
        <f>(AsocJr!P27+Surrend_Jr!O15)*Surrend_Jr!$B5</f>
        <v>2559.3399822029432</v>
      </c>
      <c r="Q5" s="1">
        <f>(AsocJr!Q27+Surrend_Jr!P15)*Surrend_Jr!$B5</f>
        <v>3413.2718625232901</v>
      </c>
      <c r="R5" s="1">
        <f>(AsocJr!R27+Surrend_Jr!Q15)*Surrend_Jr!$B5</f>
        <v>4251.8329689978709</v>
      </c>
      <c r="S5" s="1">
        <f>(AsocJr!S27+Surrend_Jr!R15)*Surrend_Jr!$B5</f>
        <v>5075.2999755559094</v>
      </c>
      <c r="T5" s="1">
        <f>(AsocJr!T27+Surrend_Jr!S15)*Surrend_Jr!$B5</f>
        <v>5883.9445759959026</v>
      </c>
      <c r="U5" s="1">
        <f>(AsocJr!U27+Surrend_Jr!T15)*Surrend_Jr!$B5</f>
        <v>6678.0335736279758</v>
      </c>
      <c r="V5" s="1">
        <f>(AsocJr!V27+Surrend_Jr!U15)*Surrend_Jr!$B5</f>
        <v>7457.8289693026718</v>
      </c>
      <c r="W5" s="1">
        <f>(AsocJr!W27+Surrend_Jr!V15)*Surrend_Jr!$B5</f>
        <v>8223.5880478552244</v>
      </c>
      <c r="X5" s="1">
        <f>(AsocJr!X27+Surrend_Jr!W15)*Surrend_Jr!$B5</f>
        <v>8975.5634629938304</v>
      </c>
      <c r="Y5" s="1">
        <f>(AsocJr!Y27+Surrend_Jr!X15)*Surrend_Jr!$B5</f>
        <v>9714.0033206599419</v>
      </c>
      <c r="Z5" s="1">
        <f>(AsocJr!Z27+Surrend_Jr!Y15)*Surrend_Jr!$B5</f>
        <v>10439.151260888062</v>
      </c>
      <c r="AA5" s="1">
        <f>(AsocJr!AA27+Surrend_Jr!Z15)*Surrend_Jr!$B5</f>
        <v>11151.246538192077</v>
      </c>
      <c r="AB5" s="1">
        <f>(AsocJr!AB27+Surrend_Jr!AA15)*Surrend_Jr!$B5</f>
        <v>11850.524100504621</v>
      </c>
      <c r="AC5" s="1">
        <f>(AsocJr!AC27+Surrend_Jr!AB15)*Surrend_Jr!$B5</f>
        <v>12537.214666695538</v>
      </c>
      <c r="AD5" s="1">
        <f>(AsocJr!AD27+Surrend_Jr!AC15)*Surrend_Jr!$B5</f>
        <v>13211.544802695018</v>
      </c>
      <c r="AE5" s="1">
        <f>(AsocJr!AE27+Surrend_Jr!AD15)*Surrend_Jr!$B5</f>
        <v>13873.736996246507</v>
      </c>
      <c r="AF5" s="1">
        <f>(AsocJr!AF27+Surrend_Jr!AE15)*Surrend_Jr!$B5</f>
        <v>14524.00973031407</v>
      </c>
      <c r="AG5" s="1">
        <f>(AsocJr!AG27+Surrend_Jr!AF15)*Surrend_Jr!$B5</f>
        <v>15162.577555168416</v>
      </c>
      <c r="AH5" s="1">
        <f>(AsocJr!AH27+Surrend_Jr!AG15)*Surrend_Jr!$B5</f>
        <v>15789.651159175386</v>
      </c>
      <c r="AI5" s="1">
        <f>(AsocJr!AI27+Surrend_Jr!AH15)*Surrend_Jr!$B5</f>
        <v>16405.437438310226</v>
      </c>
      <c r="AJ5" s="1">
        <f>(AsocJr!AJ27+Surrend_Jr!AI15)*Surrend_Jr!$B5</f>
        <v>17010.139564420642</v>
      </c>
      <c r="AK5" s="1">
        <f>(AsocJr!AK27+Surrend_Jr!AJ15)*Surrend_Jr!$B5</f>
        <v>17603.95705226107</v>
      </c>
      <c r="AL5" s="1">
        <f>(AsocJr!AL27+Surrend_Jr!AK15)*Surrend_Jr!$B5</f>
        <v>18187.08582532037</v>
      </c>
      <c r="AM5" s="1">
        <f>(AsocJr!AM27+Surrend_Jr!AL15)*Surrend_Jr!$B5</f>
        <v>18759.718280464604</v>
      </c>
      <c r="AN5" s="1">
        <f>(AsocJr!AN27+Surrend_Jr!AM15)*Surrend_Jr!$B5</f>
        <v>19322.04335141624</v>
      </c>
      <c r="AO5" s="1">
        <f>(AsocJr!AO27+Surrend_Jr!AN15)*Surrend_Jr!$B5</f>
        <v>19874.246571090749</v>
      </c>
      <c r="AP5" s="1">
        <f>(AsocJr!AP27+Surrend_Jr!AO15)*Surrend_Jr!$B5</f>
        <v>20416.510132811116</v>
      </c>
      <c r="AQ5" s="1">
        <f>(AsocJr!AQ27+Surrend_Jr!AP15)*Surrend_Jr!$B5</f>
        <v>20949.012950420518</v>
      </c>
      <c r="AR5" s="1">
        <f>(AsocJr!AR27+Surrend_Jr!AQ15)*Surrend_Jr!$B5</f>
        <v>21471.930717312945</v>
      </c>
      <c r="AS5" s="1">
        <f>(AsocJr!AS27+Surrend_Jr!AR15)*Surrend_Jr!$B5</f>
        <v>21985.435964401313</v>
      </c>
      <c r="AT5" s="1">
        <f>(AsocJr!AT27+Surrend_Jr!AS15)*Surrend_Jr!$B5</f>
        <v>22489.698117042088</v>
      </c>
      <c r="AU5" s="1">
        <f>(AsocJr!AU27+Surrend_Jr!AT15)*Surrend_Jr!$B5</f>
        <v>22984.883550935327</v>
      </c>
      <c r="AV5" s="1">
        <f>(AsocJr!AV27+Surrend_Jr!AU15)*Surrend_Jr!$B5</f>
        <v>23471.155647018491</v>
      </c>
      <c r="AW5" s="1">
        <f>(AsocJr!AW27+Surrend_Jr!AV15)*Surrend_Jr!$B5</f>
        <v>23948.674845372159</v>
      </c>
      <c r="AX5" s="1">
        <f>(AsocJr!AX27+Surrend_Jr!AW15)*Surrend_Jr!$B5</f>
        <v>24417.59869815546</v>
      </c>
      <c r="AY5" s="1">
        <f>(AsocJr!AY27+Surrend_Jr!AX15)*Surrend_Jr!$B5</f>
        <v>24878.081921588662</v>
      </c>
      <c r="AZ5" s="1">
        <f t="shared" si="3"/>
        <v>83823.104538795698</v>
      </c>
      <c r="BA5" s="1">
        <f t="shared" si="4"/>
        <v>184915.59717157646</v>
      </c>
      <c r="BB5" s="1">
        <f t="shared" si="5"/>
        <v>266209.27246756508</v>
      </c>
    </row>
    <row r="6" spans="1:54" x14ac:dyDescent="0.3">
      <c r="A6" s="5" t="s">
        <v>21</v>
      </c>
      <c r="B6" s="18">
        <v>0.02</v>
      </c>
      <c r="C6" s="1">
        <f>AsocJr!C28*Surrend_Jr!$B6</f>
        <v>0</v>
      </c>
      <c r="D6" s="1">
        <f>(AsocJr!D28+Surrend_Jr!C16)*Surrend_Jr!$B6</f>
        <v>0</v>
      </c>
      <c r="E6" s="1">
        <f>(AsocJr!E28+Surrend_Jr!D16)*Surrend_Jr!$B6</f>
        <v>0</v>
      </c>
      <c r="F6" s="1">
        <f>(AsocJr!F28+Surrend_Jr!E16)*Surrend_Jr!$B6</f>
        <v>0</v>
      </c>
      <c r="G6" s="1">
        <f>(AsocJr!G28+Surrend_Jr!F16)*Surrend_Jr!$B6</f>
        <v>0</v>
      </c>
      <c r="H6" s="1">
        <f>(AsocJr!H28+Surrend_Jr!G16)*Surrend_Jr!$B6</f>
        <v>5000</v>
      </c>
      <c r="I6" s="1">
        <f>(AsocJr!I28+Surrend_Jr!H16)*Surrend_Jr!$B6</f>
        <v>4900</v>
      </c>
      <c r="J6" s="1">
        <f>(AsocJr!J28+Surrend_Jr!I16)*Surrend_Jr!$B6</f>
        <v>4802</v>
      </c>
      <c r="K6" s="1">
        <f>(AsocJr!K28+Surrend_Jr!J16)*Surrend_Jr!$B6</f>
        <v>9705.9600000000009</v>
      </c>
      <c r="L6" s="1">
        <f>(AsocJr!L28+Surrend_Jr!K16)*Surrend_Jr!$B6</f>
        <v>9511.8407999999999</v>
      </c>
      <c r="M6" s="1">
        <f>(AsocJr!M28+Surrend_Jr!L16)*Surrend_Jr!$B6</f>
        <v>9321.6039839999994</v>
      </c>
      <c r="N6" s="1">
        <f>(AsocJr!N28+Surrend_Jr!M16)*Surrend_Jr!$B6</f>
        <v>14135.171904319999</v>
      </c>
      <c r="O6" s="1">
        <f t="shared" si="2"/>
        <v>57376.576688319998</v>
      </c>
      <c r="P6" s="1">
        <f>(AsocJr!P28+Surrend_Jr!O16)*Surrend_Jr!$B6</f>
        <v>13852.4684662336</v>
      </c>
      <c r="Q6" s="1">
        <f>(AsocJr!Q28+Surrend_Jr!P16)*Surrend_Jr!$B6</f>
        <v>13575.419096908929</v>
      </c>
      <c r="R6" s="1">
        <f>(AsocJr!R28+Surrend_Jr!Q16)*Surrend_Jr!$B6</f>
        <v>13303.910714970751</v>
      </c>
      <c r="S6" s="1">
        <f>(AsocJr!S28+Surrend_Jr!R16)*Surrend_Jr!$B6</f>
        <v>18037.832500671335</v>
      </c>
      <c r="T6" s="1">
        <f>(AsocJr!T28+Surrend_Jr!S16)*Surrend_Jr!$B6</f>
        <v>17677.075850657908</v>
      </c>
      <c r="U6" s="1">
        <f>(AsocJr!U28+Surrend_Jr!T16)*Surrend_Jr!$B6</f>
        <v>17323.534333644748</v>
      </c>
      <c r="V6" s="1">
        <f>(AsocJr!V28+Surrend_Jr!U16)*Surrend_Jr!$B6</f>
        <v>21977.063646971856</v>
      </c>
      <c r="W6" s="1">
        <f>(AsocJr!W28+Surrend_Jr!V16)*Surrend_Jr!$B6</f>
        <v>21537.522374032415</v>
      </c>
      <c r="X6" s="1">
        <f>(AsocJr!X28+Surrend_Jr!W16)*Surrend_Jr!$B6</f>
        <v>21106.77192655177</v>
      </c>
      <c r="Y6" s="1">
        <f>(AsocJr!Y28+Surrend_Jr!X16)*Surrend_Jr!$B6</f>
        <v>25684.636488020733</v>
      </c>
      <c r="Z6" s="1">
        <f>(AsocJr!Z28+Surrend_Jr!Y16)*Surrend_Jr!$B6</f>
        <v>25170.94375826032</v>
      </c>
      <c r="AA6" s="1">
        <f>(AsocJr!AA28+Surrend_Jr!Z16)*Surrend_Jr!$B6</f>
        <v>24667.524883095117</v>
      </c>
      <c r="AB6" s="1">
        <f>(AsocJr!AB28+Surrend_Jr!AA16)*Surrend_Jr!$B6</f>
        <v>29174.174385433213</v>
      </c>
      <c r="AC6" s="1">
        <f>(AsocJr!AC28+Surrend_Jr!AB16)*Surrend_Jr!$B6</f>
        <v>28590.690897724544</v>
      </c>
      <c r="AD6" s="1">
        <f>(AsocJr!AD28+Surrend_Jr!AC16)*Surrend_Jr!$B6</f>
        <v>28018.877079770053</v>
      </c>
      <c r="AE6" s="1">
        <f>(AsocJr!AE28+Surrend_Jr!AD16)*Surrend_Jr!$B6</f>
        <v>32458.499538174656</v>
      </c>
      <c r="AF6" s="1">
        <f>(AsocJr!AF28+Surrend_Jr!AE16)*Surrend_Jr!$B6</f>
        <v>31809.329547411162</v>
      </c>
      <c r="AG6" s="1">
        <f>(AsocJr!AG28+Surrend_Jr!AF16)*Surrend_Jr!$B6</f>
        <v>31173.14295646294</v>
      </c>
      <c r="AH6" s="1">
        <f>(AsocJr!AH28+Surrend_Jr!AG16)*Surrend_Jr!$B6</f>
        <v>35549.680097333679</v>
      </c>
      <c r="AI6" s="1">
        <f>(AsocJr!AI28+Surrend_Jr!AH16)*Surrend_Jr!$B6</f>
        <v>34838.68649538701</v>
      </c>
      <c r="AJ6" s="1">
        <f>(AsocJr!AJ28+Surrend_Jr!AI16)*Surrend_Jr!$B6</f>
        <v>34141.912765479268</v>
      </c>
      <c r="AK6" s="1">
        <f>(AsocJr!AK28+Surrend_Jr!AJ16)*Surrend_Jr!$B6</f>
        <v>38459.074510169688</v>
      </c>
      <c r="AL6" s="1">
        <f>(AsocJr!AL28+Surrend_Jr!AK16)*Surrend_Jr!$B6</f>
        <v>37689.893019966294</v>
      </c>
      <c r="AM6" s="1">
        <f>(AsocJr!AM28+Surrend_Jr!AL16)*Surrend_Jr!$B6</f>
        <v>36936.095159566969</v>
      </c>
      <c r="AN6" s="1">
        <f>(AsocJr!AN28+Surrend_Jr!AM16)*Surrend_Jr!$B6</f>
        <v>41197.373256375628</v>
      </c>
      <c r="AO6" s="1">
        <f>(AsocJr!AO28+Surrend_Jr!AN16)*Surrend_Jr!$B6</f>
        <v>40373.425791248119</v>
      </c>
      <c r="AP6" s="1">
        <f>(AsocJr!AP28+Surrend_Jr!AO16)*Surrend_Jr!$B6</f>
        <v>39565.957275423156</v>
      </c>
      <c r="AQ6" s="1">
        <f>(AsocJr!AQ28+Surrend_Jr!AP16)*Surrend_Jr!$B6</f>
        <v>43774.638129914681</v>
      </c>
      <c r="AR6" s="1">
        <f>(AsocJr!AR28+Surrend_Jr!AQ16)*Surrend_Jr!$B6</f>
        <v>42899.145367316392</v>
      </c>
      <c r="AS6" s="1">
        <f>(AsocJr!AS28+Surrend_Jr!AR16)*Surrend_Jr!$B6</f>
        <v>42041.162459970059</v>
      </c>
      <c r="AT6" s="1">
        <f>(AsocJr!AT28+Surrend_Jr!AS16)*Surrend_Jr!$B6</f>
        <v>46200.33921077066</v>
      </c>
      <c r="AU6" s="1">
        <f>(AsocJr!AU28+Surrend_Jr!AT16)*Surrend_Jr!$B6</f>
        <v>45276.332426555251</v>
      </c>
      <c r="AV6" s="1">
        <f>(AsocJr!AV28+Surrend_Jr!AU16)*Surrend_Jr!$B6</f>
        <v>44370.805778024143</v>
      </c>
      <c r="AW6" s="1">
        <f>(AsocJr!AW28+Surrend_Jr!AV16)*Surrend_Jr!$B6</f>
        <v>48483.389662463655</v>
      </c>
      <c r="AX6" s="1">
        <f>(AsocJr!AX28+Surrend_Jr!AW16)*Surrend_Jr!$B6</f>
        <v>47513.72186921438</v>
      </c>
      <c r="AY6" s="1">
        <f>(AsocJr!AY28+Surrend_Jr!AX16)*Surrend_Jr!$B6</f>
        <v>46563.447431830093</v>
      </c>
      <c r="AZ6" s="1">
        <f t="shared" si="3"/>
        <v>233914.70404001948</v>
      </c>
      <c r="BA6" s="1">
        <f t="shared" si="4"/>
        <v>398840.05645287945</v>
      </c>
      <c r="BB6" s="1">
        <f t="shared" si="5"/>
        <v>528259.73865910619</v>
      </c>
    </row>
    <row r="7" spans="1:54" x14ac:dyDescent="0.3">
      <c r="A7" s="5" t="s">
        <v>22</v>
      </c>
      <c r="B7" s="18">
        <v>0.02</v>
      </c>
      <c r="C7" s="1">
        <f>AsocJr!C29*Surrend_Jr!$B7</f>
        <v>0</v>
      </c>
      <c r="D7" s="1">
        <f>(AsocJr!D29+Surrend_Jr!C17)*Surrend_Jr!$B7</f>
        <v>0</v>
      </c>
      <c r="E7" s="1">
        <f>(AsocJr!E29+Surrend_Jr!D17)*Surrend_Jr!$B7</f>
        <v>0</v>
      </c>
      <c r="F7" s="1">
        <f>(AsocJr!F29+Surrend_Jr!E17)*Surrend_Jr!$B7</f>
        <v>0</v>
      </c>
      <c r="G7" s="1">
        <f>(AsocJr!G29+Surrend_Jr!F17)*Surrend_Jr!$B7</f>
        <v>18000</v>
      </c>
      <c r="H7" s="1">
        <f>(AsocJr!H29+Surrend_Jr!G17)*Surrend_Jr!$B7</f>
        <v>17640</v>
      </c>
      <c r="I7" s="1">
        <f>(AsocJr!I29+Surrend_Jr!H17)*Surrend_Jr!$B7</f>
        <v>17287.2</v>
      </c>
      <c r="J7" s="1">
        <f>(AsocJr!J29+Surrend_Jr!I17)*Surrend_Jr!$B7</f>
        <v>34941.455999999998</v>
      </c>
      <c r="K7" s="1">
        <f>(AsocJr!K29+Surrend_Jr!J17)*Surrend_Jr!$B7</f>
        <v>34242.626880000003</v>
      </c>
      <c r="L7" s="1">
        <f>(AsocJr!L29+Surrend_Jr!K17)*Surrend_Jr!$B7</f>
        <v>33557.7743424</v>
      </c>
      <c r="M7" s="1">
        <f>(AsocJr!M29+Surrend_Jr!L17)*Surrend_Jr!$B7</f>
        <v>50886.618855552006</v>
      </c>
      <c r="N7" s="1">
        <f>(AsocJr!N29+Surrend_Jr!M17)*Surrend_Jr!$B7</f>
        <v>49868.886478440967</v>
      </c>
      <c r="O7" s="1">
        <f t="shared" si="2"/>
        <v>256424.56255639292</v>
      </c>
      <c r="P7" s="1">
        <f>(AsocJr!P29+Surrend_Jr!O17)*Surrend_Jr!$B7</f>
        <v>48871.508748872147</v>
      </c>
      <c r="Q7" s="1">
        <f>(AsocJr!Q29+Surrend_Jr!P17)*Surrend_Jr!$B7</f>
        <v>47894.078573894709</v>
      </c>
      <c r="R7" s="1">
        <f>(AsocJr!R29+Surrend_Jr!Q17)*Surrend_Jr!$B7</f>
        <v>64936.197002416811</v>
      </c>
      <c r="S7" s="1">
        <f>(AsocJr!S29+Surrend_Jr!R17)*Surrend_Jr!$B7</f>
        <v>63637.473062368474</v>
      </c>
      <c r="T7" s="1">
        <f>(AsocJr!T29+Surrend_Jr!S17)*Surrend_Jr!$B7</f>
        <v>80364.723601121106</v>
      </c>
      <c r="U7" s="1">
        <f>(AsocJr!U29+Surrend_Jr!T17)*Surrend_Jr!$B7</f>
        <v>96757.429129098688</v>
      </c>
      <c r="V7" s="1">
        <f>(AsocJr!V29+Surrend_Jr!U17)*Surrend_Jr!$B7</f>
        <v>94822.280546516718</v>
      </c>
      <c r="W7" s="1">
        <f>(AsocJr!W29+Surrend_Jr!V17)*Surrend_Jr!$B7</f>
        <v>110925.83493558638</v>
      </c>
      <c r="X7" s="1">
        <f>(AsocJr!X29+Surrend_Jr!W17)*Surrend_Jr!$B7</f>
        <v>126707.31823687466</v>
      </c>
      <c r="Y7" s="1">
        <f>(AsocJr!Y29+Surrend_Jr!X17)*Surrend_Jr!$B7</f>
        <v>124173.17187213717</v>
      </c>
      <c r="Z7" s="1">
        <f>(AsocJr!Z29+Surrend_Jr!Y17)*Surrend_Jr!$B7</f>
        <v>139689.70843469442</v>
      </c>
      <c r="AA7" s="1">
        <f>(AsocJr!AA29+Surrend_Jr!Z17)*Surrend_Jr!$B7</f>
        <v>154895.91426600053</v>
      </c>
      <c r="AB7" s="1">
        <f>(AsocJr!AB29+Surrend_Jr!AA17)*Surrend_Jr!$B7</f>
        <v>151797.99598068054</v>
      </c>
      <c r="AC7" s="1">
        <f>(AsocJr!AC29+Surrend_Jr!AB17)*Surrend_Jr!$B7</f>
        <v>166762.0360610669</v>
      </c>
      <c r="AD7" s="1">
        <f>(AsocJr!AD29+Surrend_Jr!AC17)*Surrend_Jr!$B7</f>
        <v>181426.79533984556</v>
      </c>
      <c r="AE7" s="1">
        <f>(AsocJr!AE29+Surrend_Jr!AD17)*Surrend_Jr!$B7</f>
        <v>177798.25943304866</v>
      </c>
      <c r="AF7" s="1">
        <f>(AsocJr!AF29+Surrend_Jr!AE17)*Surrend_Jr!$B7</f>
        <v>192242.29424438771</v>
      </c>
      <c r="AG7" s="1">
        <f>(AsocJr!AG29+Surrend_Jr!AF17)*Surrend_Jr!$B7</f>
        <v>206397.44835949995</v>
      </c>
      <c r="AH7" s="1">
        <f>(AsocJr!AH29+Surrend_Jr!AG17)*Surrend_Jr!$B7</f>
        <v>202269.49939230992</v>
      </c>
      <c r="AI7" s="1">
        <f>(AsocJr!AI29+Surrend_Jr!AH17)*Surrend_Jr!$B7</f>
        <v>216224.10940446373</v>
      </c>
      <c r="AJ7" s="1">
        <f>(AsocJr!AJ29+Surrend_Jr!AI17)*Surrend_Jr!$B7</f>
        <v>229899.62721637447</v>
      </c>
      <c r="AK7" s="1">
        <f>(AsocJr!AK29+Surrend_Jr!AJ17)*Surrend_Jr!$B7</f>
        <v>225301.63467204699</v>
      </c>
      <c r="AL7" s="1">
        <f>(AsocJr!AL29+Surrend_Jr!AK17)*Surrend_Jr!$B7</f>
        <v>238795.60197860602</v>
      </c>
      <c r="AM7" s="1">
        <f>(AsocJr!AM29+Surrend_Jr!AL17)*Surrend_Jr!$B7</f>
        <v>252019.68993903391</v>
      </c>
      <c r="AN7" s="1">
        <f>(AsocJr!AN29+Surrend_Jr!AM17)*Surrend_Jr!$B7</f>
        <v>246979.29614025325</v>
      </c>
      <c r="AO7" s="1">
        <f>(AsocJr!AO29+Surrend_Jr!AN17)*Surrend_Jr!$B7</f>
        <v>260039.71021744818</v>
      </c>
      <c r="AP7" s="1">
        <f>(AsocJr!AP29+Surrend_Jr!AO17)*Surrend_Jr!$B7</f>
        <v>272838.91601309919</v>
      </c>
      <c r="AQ7" s="1">
        <f>(AsocJr!AQ29+Surrend_Jr!AP17)*Surrend_Jr!$B7</f>
        <v>267382.13769283722</v>
      </c>
      <c r="AR7" s="1">
        <f>(AsocJr!AR29+Surrend_Jr!AQ17)*Surrend_Jr!$B7</f>
        <v>280034.4949389805</v>
      </c>
      <c r="AS7" s="1">
        <f>(AsocJr!AS29+Surrend_Jr!AR17)*Surrend_Jr!$B7</f>
        <v>292433.80504020088</v>
      </c>
      <c r="AT7" s="1">
        <f>(AsocJr!AT29+Surrend_Jr!AS17)*Surrend_Jr!$B7</f>
        <v>286585.12893939688</v>
      </c>
      <c r="AU7" s="1">
        <f>(AsocJr!AU29+Surrend_Jr!AT17)*Surrend_Jr!$B7</f>
        <v>298853.42636060889</v>
      </c>
      <c r="AV7" s="1">
        <f>(AsocJr!AV29+Surrend_Jr!AU17)*Surrend_Jr!$B7</f>
        <v>310876.3578333967</v>
      </c>
      <c r="AW7" s="1">
        <f>(AsocJr!AW29+Surrend_Jr!AV17)*Surrend_Jr!$B7</f>
        <v>304658.8306767288</v>
      </c>
      <c r="AX7" s="1">
        <f>(AsocJr!AX29+Surrend_Jr!AW17)*Surrend_Jr!$B7</f>
        <v>316565.65406319423</v>
      </c>
      <c r="AY7" s="1">
        <f>(AsocJr!AY29+Surrend_Jr!AX17)*Surrend_Jr!$B7</f>
        <v>328234.34098193032</v>
      </c>
      <c r="AZ7" s="1">
        <f t="shared" si="3"/>
        <v>1153675.6384095817</v>
      </c>
      <c r="BA7" s="1">
        <f t="shared" si="4"/>
        <v>2440934.9920213642</v>
      </c>
      <c r="BB7" s="1">
        <f t="shared" si="5"/>
        <v>3465482.0988980751</v>
      </c>
    </row>
    <row r="8" spans="1:54" x14ac:dyDescent="0.3">
      <c r="A8" s="5" t="s">
        <v>23</v>
      </c>
      <c r="B8" s="18">
        <v>1.7999999999999999E-2</v>
      </c>
      <c r="C8" s="1">
        <f>AsocJr!C30*Surrend_Jr!$B8</f>
        <v>0</v>
      </c>
      <c r="D8" s="1">
        <f>(AsocJr!D30+Surrend_Jr!C18)*Surrend_Jr!$B8</f>
        <v>0</v>
      </c>
      <c r="E8" s="1">
        <f>(AsocJr!E30+Surrend_Jr!D18)*Surrend_Jr!$B8</f>
        <v>0</v>
      </c>
      <c r="F8" s="1">
        <f>(AsocJr!F30+Surrend_Jr!E18)*Surrend_Jr!$B8</f>
        <v>0</v>
      </c>
      <c r="G8" s="1">
        <f>(AsocJr!G30+Surrend_Jr!F18)*Surrend_Jr!$B8</f>
        <v>0</v>
      </c>
      <c r="H8" s="1">
        <f>(AsocJr!H30+Surrend_Jr!G18)*Surrend_Jr!$B8</f>
        <v>0</v>
      </c>
      <c r="I8" s="1">
        <f>(AsocJr!I30+Surrend_Jr!H18)*Surrend_Jr!$B8</f>
        <v>0</v>
      </c>
      <c r="J8" s="1">
        <f>(AsocJr!J30+Surrend_Jr!I18)*Surrend_Jr!$B8</f>
        <v>0</v>
      </c>
      <c r="K8" s="1">
        <f>(AsocJr!K30+Surrend_Jr!J18)*Surrend_Jr!$B8</f>
        <v>0</v>
      </c>
      <c r="L8" s="1">
        <f>(AsocJr!L30+Surrend_Jr!K18)*Surrend_Jr!$B8</f>
        <v>0</v>
      </c>
      <c r="M8" s="1">
        <f>(AsocJr!M30+Surrend_Jr!L18)*Surrend_Jr!$B8</f>
        <v>0</v>
      </c>
      <c r="N8" s="1">
        <f>(AsocJr!N30+Surrend_Jr!M18)*Surrend_Jr!$B8</f>
        <v>0</v>
      </c>
      <c r="O8" s="1">
        <f t="shared" si="2"/>
        <v>0</v>
      </c>
      <c r="P8" s="1">
        <f>(AsocJr!P30+Surrend_Jr!O18)*Surrend_Jr!$B8</f>
        <v>0</v>
      </c>
      <c r="Q8" s="1">
        <f>(AsocJr!Q30+Surrend_Jr!P18)*Surrend_Jr!$B8</f>
        <v>0</v>
      </c>
      <c r="R8" s="1">
        <f>(AsocJr!R30+Surrend_Jr!Q18)*Surrend_Jr!$B8</f>
        <v>0</v>
      </c>
      <c r="S8" s="1">
        <f>(AsocJr!S30+Surrend_Jr!R18)*Surrend_Jr!$B8</f>
        <v>0</v>
      </c>
      <c r="T8" s="1">
        <f>(AsocJr!T30+Surrend_Jr!S18)*Surrend_Jr!$B8</f>
        <v>0</v>
      </c>
      <c r="U8" s="1">
        <f>(AsocJr!U30+Surrend_Jr!T18)*Surrend_Jr!$B8</f>
        <v>0</v>
      </c>
      <c r="V8" s="1">
        <f>(AsocJr!V30+Surrend_Jr!U18)*Surrend_Jr!$B8</f>
        <v>0</v>
      </c>
      <c r="W8" s="1">
        <f>(AsocJr!W30+Surrend_Jr!V18)*Surrend_Jr!$B8</f>
        <v>0</v>
      </c>
      <c r="X8" s="1">
        <f>(AsocJr!X30+Surrend_Jr!W18)*Surrend_Jr!$B8</f>
        <v>0</v>
      </c>
      <c r="Y8" s="1">
        <f>(AsocJr!Y30+Surrend_Jr!X18)*Surrend_Jr!$B8</f>
        <v>0</v>
      </c>
      <c r="Z8" s="1">
        <f>(AsocJr!Z30+Surrend_Jr!Y18)*Surrend_Jr!$B8</f>
        <v>0</v>
      </c>
      <c r="AA8" s="1">
        <f>(AsocJr!AA30+Surrend_Jr!Z18)*Surrend_Jr!$B8</f>
        <v>0</v>
      </c>
      <c r="AB8" s="1">
        <f>(AsocJr!AB30+Surrend_Jr!AA18)*Surrend_Jr!$B8</f>
        <v>0</v>
      </c>
      <c r="AC8" s="1">
        <f>(AsocJr!AC30+Surrend_Jr!AB18)*Surrend_Jr!$B8</f>
        <v>0</v>
      </c>
      <c r="AD8" s="1">
        <f>(AsocJr!AD30+Surrend_Jr!AC18)*Surrend_Jr!$B8</f>
        <v>0</v>
      </c>
      <c r="AE8" s="1">
        <f>(AsocJr!AE30+Surrend_Jr!AD18)*Surrend_Jr!$B8</f>
        <v>0</v>
      </c>
      <c r="AF8" s="1">
        <f>(AsocJr!AF30+Surrend_Jr!AE18)*Surrend_Jr!$B8</f>
        <v>0</v>
      </c>
      <c r="AG8" s="1">
        <f>(AsocJr!AG30+Surrend_Jr!AF18)*Surrend_Jr!$B8</f>
        <v>0</v>
      </c>
      <c r="AH8" s="1">
        <f>(AsocJr!AH30+Surrend_Jr!AG18)*Surrend_Jr!$B8</f>
        <v>0</v>
      </c>
      <c r="AI8" s="1">
        <f>(AsocJr!AI30+Surrend_Jr!AH18)*Surrend_Jr!$B8</f>
        <v>0</v>
      </c>
      <c r="AJ8" s="1">
        <f>(AsocJr!AJ30+Surrend_Jr!AI18)*Surrend_Jr!$B8</f>
        <v>0</v>
      </c>
      <c r="AK8" s="1">
        <f>(AsocJr!AK30+Surrend_Jr!AJ18)*Surrend_Jr!$B8</f>
        <v>0</v>
      </c>
      <c r="AL8" s="1">
        <f>(AsocJr!AL30+Surrend_Jr!AK18)*Surrend_Jr!$B8</f>
        <v>0</v>
      </c>
      <c r="AM8" s="1">
        <f>(AsocJr!AM30+Surrend_Jr!AL18)*Surrend_Jr!$B8</f>
        <v>0</v>
      </c>
      <c r="AN8" s="1">
        <f>(AsocJr!AN30+Surrend_Jr!AM18)*Surrend_Jr!$B8</f>
        <v>0</v>
      </c>
      <c r="AO8" s="1">
        <f>(AsocJr!AO30+Surrend_Jr!AN18)*Surrend_Jr!$B8</f>
        <v>0</v>
      </c>
      <c r="AP8" s="1">
        <f>(AsocJr!AP30+Surrend_Jr!AO18)*Surrend_Jr!$B8</f>
        <v>0</v>
      </c>
      <c r="AQ8" s="1">
        <f>(AsocJr!AQ30+Surrend_Jr!AP18)*Surrend_Jr!$B8</f>
        <v>0</v>
      </c>
      <c r="AR8" s="1">
        <f>(AsocJr!AR30+Surrend_Jr!AQ18)*Surrend_Jr!$B8</f>
        <v>0</v>
      </c>
      <c r="AS8" s="1">
        <f>(AsocJr!AS30+Surrend_Jr!AR18)*Surrend_Jr!$B8</f>
        <v>0</v>
      </c>
      <c r="AT8" s="1">
        <f>(AsocJr!AT30+Surrend_Jr!AS18)*Surrend_Jr!$B8</f>
        <v>0</v>
      </c>
      <c r="AU8" s="1">
        <f>(AsocJr!AU30+Surrend_Jr!AT18)*Surrend_Jr!$B8</f>
        <v>0</v>
      </c>
      <c r="AV8" s="1">
        <f>(AsocJr!AV30+Surrend_Jr!AU18)*Surrend_Jr!$B8</f>
        <v>0</v>
      </c>
      <c r="AW8" s="1">
        <f>(AsocJr!AW30+Surrend_Jr!AV18)*Surrend_Jr!$B8</f>
        <v>0</v>
      </c>
      <c r="AX8" s="1">
        <f>(AsocJr!AX30+Surrend_Jr!AW18)*Surrend_Jr!$B8</f>
        <v>0</v>
      </c>
      <c r="AY8" s="1">
        <f>(AsocJr!AY30+Surrend_Jr!AX18)*Surrend_Jr!$B8</f>
        <v>0</v>
      </c>
      <c r="AZ8" s="1">
        <f t="shared" si="3"/>
        <v>0</v>
      </c>
      <c r="BA8" s="1">
        <f t="shared" si="4"/>
        <v>0</v>
      </c>
      <c r="BB8" s="1">
        <f t="shared" si="5"/>
        <v>0</v>
      </c>
    </row>
    <row r="9" spans="1:54" x14ac:dyDescent="0.3">
      <c r="A9" s="5" t="s">
        <v>24</v>
      </c>
      <c r="B9" s="18">
        <v>1.7999999999999999E-2</v>
      </c>
      <c r="C9" s="1">
        <f>AsocJr!C31*Surrend_Jr!$B9</f>
        <v>0</v>
      </c>
      <c r="D9" s="1">
        <f>(AsocJr!D31+Surrend_Jr!C19)*Surrend_Jr!$B9</f>
        <v>0</v>
      </c>
      <c r="E9" s="1">
        <f>(AsocJr!E31+Surrend_Jr!D19)*Surrend_Jr!$B9</f>
        <v>0</v>
      </c>
      <c r="F9" s="1">
        <f>(AsocJr!F31+Surrend_Jr!E19)*Surrend_Jr!$B9</f>
        <v>0</v>
      </c>
      <c r="G9" s="1">
        <f>(AsocJr!G31+Surrend_Jr!F19)*Surrend_Jr!$B9</f>
        <v>0</v>
      </c>
      <c r="H9" s="1">
        <f>(AsocJr!H31+Surrend_Jr!G19)*Surrend_Jr!$B9</f>
        <v>0</v>
      </c>
      <c r="I9" s="1">
        <f>(AsocJr!I31+Surrend_Jr!H19)*Surrend_Jr!$B9</f>
        <v>0</v>
      </c>
      <c r="J9" s="1">
        <f>(AsocJr!J31+Surrend_Jr!I19)*Surrend_Jr!$B9</f>
        <v>0</v>
      </c>
      <c r="K9" s="1">
        <f>(AsocJr!K31+Surrend_Jr!J19)*Surrend_Jr!$B9</f>
        <v>0</v>
      </c>
      <c r="L9" s="1">
        <f>(AsocJr!L31+Surrend_Jr!K19)*Surrend_Jr!$B9</f>
        <v>0</v>
      </c>
      <c r="M9" s="1">
        <f>(AsocJr!M31+Surrend_Jr!L19)*Surrend_Jr!$B9</f>
        <v>0</v>
      </c>
      <c r="N9" s="1">
        <f>(AsocJr!N31+Surrend_Jr!M19)*Surrend_Jr!$B9</f>
        <v>0</v>
      </c>
      <c r="O9" s="1">
        <f t="shared" si="2"/>
        <v>0</v>
      </c>
      <c r="P9" s="1">
        <f>(AsocJr!P31+Surrend_Jr!O19)*Surrend_Jr!$B9</f>
        <v>0</v>
      </c>
      <c r="Q9" s="1">
        <f>(AsocJr!Q31+Surrend_Jr!P19)*Surrend_Jr!$B9</f>
        <v>0</v>
      </c>
      <c r="R9" s="1">
        <f>(AsocJr!R31+Surrend_Jr!Q19)*Surrend_Jr!$B9</f>
        <v>0</v>
      </c>
      <c r="S9" s="1">
        <f>(AsocJr!S31+Surrend_Jr!R19)*Surrend_Jr!$B9</f>
        <v>0</v>
      </c>
      <c r="T9" s="1">
        <f>(AsocJr!T31+Surrend_Jr!S19)*Surrend_Jr!$B9</f>
        <v>0</v>
      </c>
      <c r="U9" s="1">
        <f>(AsocJr!U31+Surrend_Jr!T19)*Surrend_Jr!$B9</f>
        <v>0</v>
      </c>
      <c r="V9" s="1">
        <f>(AsocJr!V31+Surrend_Jr!U19)*Surrend_Jr!$B9</f>
        <v>0</v>
      </c>
      <c r="W9" s="1">
        <f>(AsocJr!W31+Surrend_Jr!V19)*Surrend_Jr!$B9</f>
        <v>0</v>
      </c>
      <c r="X9" s="1">
        <f>(AsocJr!X31+Surrend_Jr!W19)*Surrend_Jr!$B9</f>
        <v>0</v>
      </c>
      <c r="Y9" s="1">
        <f>(AsocJr!Y31+Surrend_Jr!X19)*Surrend_Jr!$B9</f>
        <v>0</v>
      </c>
      <c r="Z9" s="1">
        <f>(AsocJr!Z31+Surrend_Jr!Y19)*Surrend_Jr!$B9</f>
        <v>0</v>
      </c>
      <c r="AA9" s="1">
        <f>(AsocJr!AA31+Surrend_Jr!Z19)*Surrend_Jr!$B9</f>
        <v>0</v>
      </c>
      <c r="AB9" s="1">
        <f>(AsocJr!AB31+Surrend_Jr!AA19)*Surrend_Jr!$B9</f>
        <v>0</v>
      </c>
      <c r="AC9" s="1">
        <f>(AsocJr!AC31+Surrend_Jr!AB19)*Surrend_Jr!$B9</f>
        <v>0</v>
      </c>
      <c r="AD9" s="1">
        <f>(AsocJr!AD31+Surrend_Jr!AC19)*Surrend_Jr!$B9</f>
        <v>0</v>
      </c>
      <c r="AE9" s="1">
        <f>(AsocJr!AE31+Surrend_Jr!AD19)*Surrend_Jr!$B9</f>
        <v>0</v>
      </c>
      <c r="AF9" s="1">
        <f>(AsocJr!AF31+Surrend_Jr!AE19)*Surrend_Jr!$B9</f>
        <v>0</v>
      </c>
      <c r="AG9" s="1">
        <f>(AsocJr!AG31+Surrend_Jr!AF19)*Surrend_Jr!$B9</f>
        <v>0</v>
      </c>
      <c r="AH9" s="1">
        <f>(AsocJr!AH31+Surrend_Jr!AG19)*Surrend_Jr!$B9</f>
        <v>0</v>
      </c>
      <c r="AI9" s="1">
        <f>(AsocJr!AI31+Surrend_Jr!AH19)*Surrend_Jr!$B9</f>
        <v>0</v>
      </c>
      <c r="AJ9" s="1">
        <f>(AsocJr!AJ31+Surrend_Jr!AI19)*Surrend_Jr!$B9</f>
        <v>0</v>
      </c>
      <c r="AK9" s="1">
        <f>(AsocJr!AK31+Surrend_Jr!AJ19)*Surrend_Jr!$B9</f>
        <v>0</v>
      </c>
      <c r="AL9" s="1">
        <f>(AsocJr!AL31+Surrend_Jr!AK19)*Surrend_Jr!$B9</f>
        <v>0</v>
      </c>
      <c r="AM9" s="1">
        <f>(AsocJr!AM31+Surrend_Jr!AL19)*Surrend_Jr!$B9</f>
        <v>0</v>
      </c>
      <c r="AN9" s="1">
        <f>(AsocJr!AN31+Surrend_Jr!AM19)*Surrend_Jr!$B9</f>
        <v>0</v>
      </c>
      <c r="AO9" s="1">
        <f>(AsocJr!AO31+Surrend_Jr!AN19)*Surrend_Jr!$B9</f>
        <v>0</v>
      </c>
      <c r="AP9" s="1">
        <f>(AsocJr!AP31+Surrend_Jr!AO19)*Surrend_Jr!$B9</f>
        <v>0</v>
      </c>
      <c r="AQ9" s="1">
        <f>(AsocJr!AQ31+Surrend_Jr!AP19)*Surrend_Jr!$B9</f>
        <v>0</v>
      </c>
      <c r="AR9" s="1">
        <f>(AsocJr!AR31+Surrend_Jr!AQ19)*Surrend_Jr!$B9</f>
        <v>0</v>
      </c>
      <c r="AS9" s="1">
        <f>(AsocJr!AS31+Surrend_Jr!AR19)*Surrend_Jr!$B9</f>
        <v>0</v>
      </c>
      <c r="AT9" s="1">
        <f>(AsocJr!AT31+Surrend_Jr!AS19)*Surrend_Jr!$B9</f>
        <v>0</v>
      </c>
      <c r="AU9" s="1">
        <f>(AsocJr!AU31+Surrend_Jr!AT19)*Surrend_Jr!$B9</f>
        <v>0</v>
      </c>
      <c r="AV9" s="1">
        <f>(AsocJr!AV31+Surrend_Jr!AU19)*Surrend_Jr!$B9</f>
        <v>0</v>
      </c>
      <c r="AW9" s="1">
        <f>(AsocJr!AW31+Surrend_Jr!AV19)*Surrend_Jr!$B9</f>
        <v>0</v>
      </c>
      <c r="AX9" s="1">
        <f>(AsocJr!AX31+Surrend_Jr!AW19)*Surrend_Jr!$B9</f>
        <v>0</v>
      </c>
      <c r="AY9" s="1">
        <f>(AsocJr!AY31+Surrend_Jr!AX19)*Surrend_Jr!$B9</f>
        <v>0</v>
      </c>
      <c r="AZ9" s="1">
        <f t="shared" si="3"/>
        <v>0</v>
      </c>
      <c r="BA9" s="1">
        <f t="shared" si="4"/>
        <v>0</v>
      </c>
      <c r="BB9" s="1">
        <f t="shared" si="5"/>
        <v>0</v>
      </c>
    </row>
    <row r="10" spans="1:54" x14ac:dyDescent="0.3">
      <c r="A10" s="5" t="s">
        <v>25</v>
      </c>
      <c r="B10" s="18">
        <v>1.7999999999999999E-2</v>
      </c>
      <c r="C10" s="1">
        <f>AsocJr!C32*Surrend_Jr!$B10</f>
        <v>0</v>
      </c>
      <c r="D10" s="1">
        <f>(AsocJr!D32+Surrend_Jr!C20)*Surrend_Jr!$B10</f>
        <v>0</v>
      </c>
      <c r="E10" s="1">
        <f>(AsocJr!E32+Surrend_Jr!D20)*Surrend_Jr!$B10</f>
        <v>0</v>
      </c>
      <c r="F10" s="1">
        <f>(AsocJr!F32+Surrend_Jr!E20)*Surrend_Jr!$B10</f>
        <v>0</v>
      </c>
      <c r="G10" s="1">
        <f>(AsocJr!G32+Surrend_Jr!F20)*Surrend_Jr!$B10</f>
        <v>0</v>
      </c>
      <c r="H10" s="1">
        <f>(AsocJr!H32+Surrend_Jr!G20)*Surrend_Jr!$B10</f>
        <v>0</v>
      </c>
      <c r="I10" s="1">
        <f>(AsocJr!I32+Surrend_Jr!H20)*Surrend_Jr!$B10</f>
        <v>0</v>
      </c>
      <c r="J10" s="1">
        <f>(AsocJr!J32+Surrend_Jr!I20)*Surrend_Jr!$B10</f>
        <v>0</v>
      </c>
      <c r="K10" s="1">
        <f>(AsocJr!K32+Surrend_Jr!J20)*Surrend_Jr!$B10</f>
        <v>0</v>
      </c>
      <c r="L10" s="1">
        <f>(AsocJr!L32+Surrend_Jr!K20)*Surrend_Jr!$B10</f>
        <v>0</v>
      </c>
      <c r="M10" s="1">
        <f>(AsocJr!M32+Surrend_Jr!L20)*Surrend_Jr!$B10</f>
        <v>0</v>
      </c>
      <c r="N10" s="1">
        <f>(AsocJr!N32+Surrend_Jr!M20)*Surrend_Jr!$B10</f>
        <v>0</v>
      </c>
      <c r="O10" s="1">
        <f t="shared" si="2"/>
        <v>0</v>
      </c>
      <c r="P10" s="1">
        <f>(AsocJr!P32+Surrend_Jr!O20)*Surrend_Jr!$B10</f>
        <v>0</v>
      </c>
      <c r="Q10" s="1">
        <f>(AsocJr!Q32+Surrend_Jr!P20)*Surrend_Jr!$B10</f>
        <v>0</v>
      </c>
      <c r="R10" s="1">
        <f>(AsocJr!R32+Surrend_Jr!Q20)*Surrend_Jr!$B10</f>
        <v>0</v>
      </c>
      <c r="S10" s="1">
        <f>(AsocJr!S32+Surrend_Jr!R20)*Surrend_Jr!$B10</f>
        <v>0</v>
      </c>
      <c r="T10" s="1">
        <f>(AsocJr!T32+Surrend_Jr!S20)*Surrend_Jr!$B10</f>
        <v>0</v>
      </c>
      <c r="U10" s="1">
        <f>(AsocJr!U32+Surrend_Jr!T20)*Surrend_Jr!$B10</f>
        <v>0</v>
      </c>
      <c r="V10" s="1">
        <f>(AsocJr!V32+Surrend_Jr!U20)*Surrend_Jr!$B10</f>
        <v>0</v>
      </c>
      <c r="W10" s="1">
        <f>(AsocJr!W32+Surrend_Jr!V20)*Surrend_Jr!$B10</f>
        <v>0</v>
      </c>
      <c r="X10" s="1">
        <f>(AsocJr!X32+Surrend_Jr!W20)*Surrend_Jr!$B10</f>
        <v>0</v>
      </c>
      <c r="Y10" s="1">
        <f>(AsocJr!Y32+Surrend_Jr!X20)*Surrend_Jr!$B10</f>
        <v>0</v>
      </c>
      <c r="Z10" s="1">
        <f>(AsocJr!Z32+Surrend_Jr!Y20)*Surrend_Jr!$B10</f>
        <v>0</v>
      </c>
      <c r="AA10" s="1">
        <f>(AsocJr!AA32+Surrend_Jr!Z20)*Surrend_Jr!$B10</f>
        <v>0</v>
      </c>
      <c r="AB10" s="1">
        <f>(AsocJr!AB32+Surrend_Jr!AA20)*Surrend_Jr!$B10</f>
        <v>0</v>
      </c>
      <c r="AC10" s="1">
        <f>(AsocJr!AC32+Surrend_Jr!AB20)*Surrend_Jr!$B10</f>
        <v>0</v>
      </c>
      <c r="AD10" s="1">
        <f>(AsocJr!AD32+Surrend_Jr!AC20)*Surrend_Jr!$B10</f>
        <v>0</v>
      </c>
      <c r="AE10" s="1">
        <f>(AsocJr!AE32+Surrend_Jr!AD20)*Surrend_Jr!$B10</f>
        <v>0</v>
      </c>
      <c r="AF10" s="1">
        <f>(AsocJr!AF32+Surrend_Jr!AE20)*Surrend_Jr!$B10</f>
        <v>0</v>
      </c>
      <c r="AG10" s="1">
        <f>(AsocJr!AG32+Surrend_Jr!AF20)*Surrend_Jr!$B10</f>
        <v>0</v>
      </c>
      <c r="AH10" s="1">
        <f>(AsocJr!AH32+Surrend_Jr!AG20)*Surrend_Jr!$B10</f>
        <v>0</v>
      </c>
      <c r="AI10" s="1">
        <f>(AsocJr!AI32+Surrend_Jr!AH20)*Surrend_Jr!$B10</f>
        <v>0</v>
      </c>
      <c r="AJ10" s="1">
        <f>(AsocJr!AJ32+Surrend_Jr!AI20)*Surrend_Jr!$B10</f>
        <v>0</v>
      </c>
      <c r="AK10" s="1">
        <f>(AsocJr!AK32+Surrend_Jr!AJ20)*Surrend_Jr!$B10</f>
        <v>0</v>
      </c>
      <c r="AL10" s="1">
        <f>(AsocJr!AL32+Surrend_Jr!AK20)*Surrend_Jr!$B10</f>
        <v>0</v>
      </c>
      <c r="AM10" s="1">
        <f>(AsocJr!AM32+Surrend_Jr!AL20)*Surrend_Jr!$B10</f>
        <v>0</v>
      </c>
      <c r="AN10" s="1">
        <f>(AsocJr!AN32+Surrend_Jr!AM20)*Surrend_Jr!$B10</f>
        <v>0</v>
      </c>
      <c r="AO10" s="1">
        <f>(AsocJr!AO32+Surrend_Jr!AN20)*Surrend_Jr!$B10</f>
        <v>0</v>
      </c>
      <c r="AP10" s="1">
        <f>(AsocJr!AP32+Surrend_Jr!AO20)*Surrend_Jr!$B10</f>
        <v>0</v>
      </c>
      <c r="AQ10" s="1">
        <f>(AsocJr!AQ32+Surrend_Jr!AP20)*Surrend_Jr!$B10</f>
        <v>0</v>
      </c>
      <c r="AR10" s="1">
        <f>(AsocJr!AR32+Surrend_Jr!AQ20)*Surrend_Jr!$B10</f>
        <v>0</v>
      </c>
      <c r="AS10" s="1">
        <f>(AsocJr!AS32+Surrend_Jr!AR20)*Surrend_Jr!$B10</f>
        <v>0</v>
      </c>
      <c r="AT10" s="1">
        <f>(AsocJr!AT32+Surrend_Jr!AS20)*Surrend_Jr!$B10</f>
        <v>0</v>
      </c>
      <c r="AU10" s="1">
        <f>(AsocJr!AU32+Surrend_Jr!AT20)*Surrend_Jr!$B10</f>
        <v>0</v>
      </c>
      <c r="AV10" s="1">
        <f>(AsocJr!AV32+Surrend_Jr!AU20)*Surrend_Jr!$B10</f>
        <v>0</v>
      </c>
      <c r="AW10" s="1">
        <f>(AsocJr!AW32+Surrend_Jr!AV20)*Surrend_Jr!$B10</f>
        <v>0</v>
      </c>
      <c r="AX10" s="1">
        <f>(AsocJr!AX32+Surrend_Jr!AW20)*Surrend_Jr!$B10</f>
        <v>0</v>
      </c>
      <c r="AY10" s="1">
        <f>(AsocJr!AY32+Surrend_Jr!AX20)*Surrend_Jr!$B10</f>
        <v>0</v>
      </c>
      <c r="AZ10" s="1">
        <f t="shared" si="3"/>
        <v>0</v>
      </c>
      <c r="BA10" s="1">
        <f t="shared" si="4"/>
        <v>0</v>
      </c>
      <c r="BB10" s="1">
        <f t="shared" si="5"/>
        <v>0</v>
      </c>
    </row>
    <row r="11" spans="1:54" x14ac:dyDescent="0.3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54" x14ac:dyDescent="0.3">
      <c r="A12" s="6" t="s">
        <v>43</v>
      </c>
      <c r="B12" s="5"/>
      <c r="C12" s="3">
        <f>SUM(C13:C20)</f>
        <v>0</v>
      </c>
      <c r="D12" s="3">
        <f t="shared" ref="D12:N12" si="6">SUM(D13:D20)</f>
        <v>0</v>
      </c>
      <c r="E12" s="3">
        <f t="shared" si="6"/>
        <v>0</v>
      </c>
      <c r="F12" s="3">
        <f t="shared" si="6"/>
        <v>8426.5</v>
      </c>
      <c r="G12" s="3">
        <f t="shared" si="6"/>
        <v>898780.27850000001</v>
      </c>
      <c r="H12" s="3">
        <f t="shared" si="6"/>
        <v>1134422.1042665001</v>
      </c>
      <c r="I12" s="3">
        <f t="shared" si="6"/>
        <v>1169545.5364668386</v>
      </c>
      <c r="J12" s="3">
        <f t="shared" si="6"/>
        <v>2037058.468801586</v>
      </c>
      <c r="K12" s="3">
        <f t="shared" si="6"/>
        <v>2250312.4751550215</v>
      </c>
      <c r="L12" s="3">
        <f t="shared" si="6"/>
        <v>2263492.1029501231</v>
      </c>
      <c r="M12" s="3">
        <f t="shared" si="6"/>
        <v>3109496.4136308646</v>
      </c>
      <c r="N12" s="3">
        <f t="shared" si="6"/>
        <v>3301668.3247353816</v>
      </c>
      <c r="O12" s="3">
        <f>N12</f>
        <v>3301668.3247353816</v>
      </c>
      <c r="P12" s="3">
        <f t="shared" ref="P12:AY12" si="7">SUM(P13:P20)</f>
        <v>3294183.8997449819</v>
      </c>
      <c r="Q12" s="3">
        <f t="shared" si="7"/>
        <v>3295460.3851303719</v>
      </c>
      <c r="R12" s="3">
        <f t="shared" si="7"/>
        <v>4178989.5275572641</v>
      </c>
      <c r="S12" s="3">
        <f t="shared" si="7"/>
        <v>4408123.2806014791</v>
      </c>
      <c r="T12" s="3">
        <f t="shared" si="7"/>
        <v>5269946.5999437068</v>
      </c>
      <c r="U12" s="3">
        <f t="shared" si="7"/>
        <v>6114802.7826717282</v>
      </c>
      <c r="V12" s="3">
        <f t="shared" si="7"/>
        <v>6306028.2998077311</v>
      </c>
      <c r="W12" s="3">
        <f t="shared" si="7"/>
        <v>7130692.9321960546</v>
      </c>
      <c r="X12" s="3">
        <f t="shared" si="7"/>
        <v>7939125.1036839206</v>
      </c>
      <c r="Y12" s="3">
        <f t="shared" si="7"/>
        <v>8094646.7076491406</v>
      </c>
      <c r="Z12" s="3">
        <f t="shared" si="7"/>
        <v>8884313.2370076608</v>
      </c>
      <c r="AA12" s="3">
        <f t="shared" si="7"/>
        <v>9658439.1116311625</v>
      </c>
      <c r="AB12" s="3">
        <f t="shared" si="7"/>
        <v>9780332.4992263354</v>
      </c>
      <c r="AC12" s="3">
        <f t="shared" si="7"/>
        <v>10537035.439806446</v>
      </c>
      <c r="AD12" s="3">
        <f t="shared" si="7"/>
        <v>11278849.167683136</v>
      </c>
      <c r="AE12" s="3">
        <f t="shared" si="7"/>
        <v>11369068.927027905</v>
      </c>
      <c r="AF12" s="3">
        <f t="shared" si="7"/>
        <v>12094724.091131736</v>
      </c>
      <c r="AG12" s="3">
        <f t="shared" si="7"/>
        <v>12806103.479288682</v>
      </c>
      <c r="AH12" s="3">
        <f t="shared" si="7"/>
        <v>12866490.167350847</v>
      </c>
      <c r="AI12" s="3">
        <f t="shared" si="7"/>
        <v>13562901.602081105</v>
      </c>
      <c r="AJ12" s="3">
        <f t="shared" si="7"/>
        <v>14245614.913227493</v>
      </c>
      <c r="AK12" s="3">
        <f t="shared" si="7"/>
        <v>14277901.719364682</v>
      </c>
      <c r="AL12" s="3">
        <f t="shared" si="7"/>
        <v>14946768.237627044</v>
      </c>
      <c r="AM12" s="3">
        <f t="shared" si="7"/>
        <v>15602480.5912553</v>
      </c>
      <c r="AN12" s="3">
        <f t="shared" si="7"/>
        <v>15608299.611000378</v>
      </c>
      <c r="AO12" s="3">
        <f t="shared" si="7"/>
        <v>16251220.940507192</v>
      </c>
      <c r="AP12" s="3">
        <f t="shared" si="7"/>
        <v>16881500.339598544</v>
      </c>
      <c r="AQ12" s="3">
        <f t="shared" si="7"/>
        <v>16862388.481501106</v>
      </c>
      <c r="AR12" s="3">
        <f t="shared" si="7"/>
        <v>17480871.054134429</v>
      </c>
      <c r="AS12" s="3">
        <f t="shared" si="7"/>
        <v>18087194.059381627</v>
      </c>
      <c r="AT12" s="3">
        <f t="shared" si="7"/>
        <v>18044598.606381942</v>
      </c>
      <c r="AU12" s="3">
        <f t="shared" si="7"/>
        <v>18640061.008964662</v>
      </c>
      <c r="AV12" s="3">
        <f t="shared" si="7"/>
        <v>19223818.081141431</v>
      </c>
      <c r="AW12" s="3">
        <f t="shared" si="7"/>
        <v>19159101.926695615</v>
      </c>
      <c r="AX12" s="3">
        <f t="shared" si="7"/>
        <v>19732880.03298673</v>
      </c>
      <c r="AY12" s="3">
        <f t="shared" si="7"/>
        <v>20295380.562885493</v>
      </c>
      <c r="AZ12" s="3">
        <f>AA12</f>
        <v>9658439.1116311625</v>
      </c>
      <c r="BA12" s="3">
        <f>AM12</f>
        <v>15602480.5912553</v>
      </c>
      <c r="BB12" s="3">
        <f>AY12</f>
        <v>20295380.562885493</v>
      </c>
    </row>
    <row r="13" spans="1:54" x14ac:dyDescent="0.3">
      <c r="A13" s="5" t="s">
        <v>18</v>
      </c>
      <c r="B13" s="5"/>
      <c r="C13" s="1">
        <f>AsocJr!C25-Surrend_Jr!C3</f>
        <v>0</v>
      </c>
      <c r="D13" s="1">
        <f>AsocJr!D25+Surrend_Jr!C13-Surrend_Jr!D3</f>
        <v>0</v>
      </c>
      <c r="E13" s="1">
        <f>AsocJr!E25+Surrend_Jr!D13-Surrend_Jr!E3</f>
        <v>0</v>
      </c>
      <c r="F13" s="1">
        <f>AsocJr!F25+Surrend_Jr!E13-Surrend_Jr!F3</f>
        <v>5964</v>
      </c>
      <c r="G13" s="1">
        <f>AsocJr!G25+Surrend_Jr!F13-Surrend_Jr!G3</f>
        <v>11892.216</v>
      </c>
      <c r="H13" s="1">
        <f>AsocJr!H25+Surrend_Jr!G13-Surrend_Jr!H3</f>
        <v>17784.862703999999</v>
      </c>
      <c r="I13" s="1">
        <f>AsocJr!I25+Surrend_Jr!H13-Surrend_Jr!I3</f>
        <v>23642.153527775998</v>
      </c>
      <c r="J13" s="1">
        <f>AsocJr!J25+Surrend_Jr!I13-Surrend_Jr!J3</f>
        <v>29464.30060660934</v>
      </c>
      <c r="K13" s="1">
        <f>AsocJr!K25+Surrend_Jr!J13-Surrend_Jr!K3</f>
        <v>35251.514802969679</v>
      </c>
      <c r="L13" s="1">
        <f>AsocJr!L25+Surrend_Jr!K13-Surrend_Jr!L3</f>
        <v>41004.005714151863</v>
      </c>
      <c r="M13" s="1">
        <f>AsocJr!M25+Surrend_Jr!L13-Surrend_Jr!M3</f>
        <v>46721.981679866949</v>
      </c>
      <c r="N13" s="1">
        <f>AsocJr!N25+Surrend_Jr!M13-Surrend_Jr!N3</f>
        <v>52405.649789787749</v>
      </c>
      <c r="O13" s="1">
        <f>N13</f>
        <v>52405.649789787749</v>
      </c>
      <c r="P13" s="1">
        <f>AsocJr!P25+Surrend_Jr!O13-Surrend_Jr!P3</f>
        <v>58055.215891049025</v>
      </c>
      <c r="Q13" s="1">
        <f>AsocJr!Q25+Surrend_Jr!P13-Surrend_Jr!Q3</f>
        <v>69634.884595702737</v>
      </c>
      <c r="R13" s="1">
        <f>AsocJr!R25+Surrend_Jr!Q13-Surrend_Jr!R3</f>
        <v>81145.075288128515</v>
      </c>
      <c r="S13" s="1">
        <f>AsocJr!S25+Surrend_Jr!R13-Surrend_Jr!S3</f>
        <v>92586.204836399746</v>
      </c>
      <c r="T13" s="1">
        <f>AsocJr!T25+Surrend_Jr!S13-Surrend_Jr!T3</f>
        <v>103958.68760738135</v>
      </c>
      <c r="U13" s="1">
        <f>AsocJr!U25+Surrend_Jr!T13-Surrend_Jr!U3</f>
        <v>115262.93548173706</v>
      </c>
      <c r="V13" s="1">
        <f>AsocJr!V25+Surrend_Jr!U13-Surrend_Jr!V3</f>
        <v>126499.35786884664</v>
      </c>
      <c r="W13" s="1">
        <f>AsocJr!W25+Surrend_Jr!V13-Surrend_Jr!W3</f>
        <v>137668.36172163356</v>
      </c>
      <c r="X13" s="1">
        <f>AsocJr!X25+Surrend_Jr!W13-Surrend_Jr!X3</f>
        <v>148770.35155130376</v>
      </c>
      <c r="Y13" s="1">
        <f>AsocJr!Y25+Surrend_Jr!X13-Surrend_Jr!Y3</f>
        <v>159805.72944199594</v>
      </c>
      <c r="Z13" s="1">
        <f>AsocJr!Z25+Surrend_Jr!Y13-Surrend_Jr!Z3</f>
        <v>170774.89506534397</v>
      </c>
      <c r="AA13" s="1">
        <f>AsocJr!AA25+Surrend_Jr!Z13-Surrend_Jr!AA3</f>
        <v>181678.24569495191</v>
      </c>
      <c r="AB13" s="1">
        <f>AsocJr!AB25+Surrend_Jr!AA13-Surrend_Jr!AB3</f>
        <v>192516.17622078219</v>
      </c>
      <c r="AC13" s="1">
        <f>AsocJr!AC25+Surrend_Jr!AB13-Surrend_Jr!AC3</f>
        <v>203289.0791634575</v>
      </c>
      <c r="AD13" s="1">
        <f>AsocJr!AD25+Surrend_Jr!AC13-Surrend_Jr!AD3</f>
        <v>213997.34468847676</v>
      </c>
      <c r="AE13" s="1">
        <f>AsocJr!AE25+Surrend_Jr!AD13-Surrend_Jr!AE3</f>
        <v>224641.36062034589</v>
      </c>
      <c r="AF13" s="1">
        <f>AsocJr!AF25+Surrend_Jr!AE13-Surrend_Jr!AF3</f>
        <v>235221.51245662381</v>
      </c>
      <c r="AG13" s="1">
        <f>AsocJr!AG25+Surrend_Jr!AF13-Surrend_Jr!AG3</f>
        <v>245738.18338188407</v>
      </c>
      <c r="AH13" s="1">
        <f>AsocJr!AH25+Surrend_Jr!AG13-Surrend_Jr!AH3</f>
        <v>256191.75428159276</v>
      </c>
      <c r="AI13" s="1">
        <f>AsocJr!AI25+Surrend_Jr!AH13-Surrend_Jr!AI3</f>
        <v>266582.60375590326</v>
      </c>
      <c r="AJ13" s="1">
        <f>AsocJr!AJ25+Surrend_Jr!AI13-Surrend_Jr!AJ3</f>
        <v>276911.10813336784</v>
      </c>
      <c r="AK13" s="1">
        <f>AsocJr!AK25+Surrend_Jr!AJ13-Surrend_Jr!AK3</f>
        <v>287177.64148456766</v>
      </c>
      <c r="AL13" s="1">
        <f>AsocJr!AL25+Surrend_Jr!AK13-Surrend_Jr!AL3</f>
        <v>297382.57563566027</v>
      </c>
      <c r="AM13" s="1">
        <f>AsocJr!AM25+Surrend_Jr!AL13-Surrend_Jr!AM3</f>
        <v>307526.28018184629</v>
      </c>
      <c r="AN13" s="1">
        <f>AsocJr!AN25+Surrend_Jr!AM13-Surrend_Jr!AN3</f>
        <v>317609.12250075518</v>
      </c>
      <c r="AO13" s="1">
        <f>AsocJr!AO25+Surrend_Jr!AN13-Surrend_Jr!AO3</f>
        <v>327631.46776575065</v>
      </c>
      <c r="AP13" s="1">
        <f>AsocJr!AP25+Surrend_Jr!AO13-Surrend_Jr!AP3</f>
        <v>337593.67895915615</v>
      </c>
      <c r="AQ13" s="1">
        <f>AsocJr!AQ25+Surrend_Jr!AP13-Surrend_Jr!AQ3</f>
        <v>347496.11688540119</v>
      </c>
      <c r="AR13" s="1">
        <f>AsocJr!AR25+Surrend_Jr!AQ13-Surrend_Jr!AR3</f>
        <v>357339.14018408878</v>
      </c>
      <c r="AS13" s="1">
        <f>AsocJr!AS25+Surrend_Jr!AR13-Surrend_Jr!AS3</f>
        <v>367123.10534298426</v>
      </c>
      <c r="AT13" s="1">
        <f>AsocJr!AT25+Surrend_Jr!AS13-Surrend_Jr!AT3</f>
        <v>376848.36671092635</v>
      </c>
      <c r="AU13" s="1">
        <f>AsocJr!AU25+Surrend_Jr!AT13-Surrend_Jr!AU3</f>
        <v>386515.27651066077</v>
      </c>
      <c r="AV13" s="1">
        <f>AsocJr!AV25+Surrend_Jr!AU13-Surrend_Jr!AV3</f>
        <v>396124.18485159683</v>
      </c>
      <c r="AW13" s="1">
        <f>AsocJr!AW25+Surrend_Jr!AV13-Surrend_Jr!AW3</f>
        <v>405675.43974248727</v>
      </c>
      <c r="AX13" s="1">
        <f>AsocJr!AX25+Surrend_Jr!AW13-Surrend_Jr!AX3</f>
        <v>415169.38710403233</v>
      </c>
      <c r="AY13" s="1">
        <f>AsocJr!AY25+Surrend_Jr!AX13-Surrend_Jr!AY3</f>
        <v>424606.37078140816</v>
      </c>
      <c r="AZ13" s="1">
        <f t="shared" ref="AZ13:AZ20" si="8">AA13</f>
        <v>181678.24569495191</v>
      </c>
      <c r="BA13" s="1">
        <f t="shared" ref="BA13:BA20" si="9">AM13</f>
        <v>307526.28018184629</v>
      </c>
      <c r="BB13" s="1">
        <f t="shared" ref="BB13:BB20" si="10">AY13</f>
        <v>424606.37078140816</v>
      </c>
    </row>
    <row r="14" spans="1:54" x14ac:dyDescent="0.3">
      <c r="A14" s="5" t="s">
        <v>19</v>
      </c>
      <c r="B14" s="5"/>
      <c r="C14" s="1">
        <f>AsocJr!C26-Surrend_Jr!C4</f>
        <v>0</v>
      </c>
      <c r="D14" s="1">
        <f>AsocJr!D26+Surrend_Jr!C14-Surrend_Jr!D4</f>
        <v>0</v>
      </c>
      <c r="E14" s="1">
        <f>AsocJr!E26+Surrend_Jr!D14-Surrend_Jr!E4</f>
        <v>0</v>
      </c>
      <c r="F14" s="1">
        <f>AsocJr!F26+Surrend_Jr!E14-Surrend_Jr!F4</f>
        <v>2462.5</v>
      </c>
      <c r="G14" s="1">
        <f>AsocJr!G26+Surrend_Jr!F14-Surrend_Jr!G4</f>
        <v>4888.0625</v>
      </c>
      <c r="H14" s="1">
        <f>AsocJr!H26+Surrend_Jr!G14-Surrend_Jr!H4</f>
        <v>7277.2415625000003</v>
      </c>
      <c r="I14" s="1">
        <f>AsocJr!I26+Surrend_Jr!H14-Surrend_Jr!I4</f>
        <v>9630.5829390624986</v>
      </c>
      <c r="J14" s="1">
        <f>AsocJr!J26+Surrend_Jr!I14-Surrend_Jr!J4</f>
        <v>11948.624194976561</v>
      </c>
      <c r="K14" s="1">
        <f>AsocJr!K26+Surrend_Jr!J14-Surrend_Jr!K4</f>
        <v>14231.894832051912</v>
      </c>
      <c r="L14" s="1">
        <f>AsocJr!L26+Surrend_Jr!K14-Surrend_Jr!L4</f>
        <v>16480.916409571135</v>
      </c>
      <c r="M14" s="1">
        <f>AsocJr!M26+Surrend_Jr!L14-Surrend_Jr!M4</f>
        <v>18696.202663427568</v>
      </c>
      <c r="N14" s="1">
        <f>AsocJr!N26+Surrend_Jr!M14-Surrend_Jr!N4</f>
        <v>20878.259623476155</v>
      </c>
      <c r="O14" s="1">
        <f t="shared" ref="O14:O20" si="11">N14</f>
        <v>20878.259623476155</v>
      </c>
      <c r="P14" s="1">
        <f>AsocJr!P26+Surrend_Jr!O14-Surrend_Jr!P4</f>
        <v>23027.585729124014</v>
      </c>
      <c r="Q14" s="1">
        <f>AsocJr!Q26+Surrend_Jr!P14-Surrend_Jr!Q4</f>
        <v>27607.171943187153</v>
      </c>
      <c r="R14" s="1">
        <f>AsocJr!R26+Surrend_Jr!Q14-Surrend_Jr!R4</f>
        <v>32118.064364039346</v>
      </c>
      <c r="S14" s="1">
        <f>AsocJr!S26+Surrend_Jr!R14-Surrend_Jr!S4</f>
        <v>36561.293398578753</v>
      </c>
      <c r="T14" s="1">
        <f>AsocJr!T26+Surrend_Jr!S14-Surrend_Jr!T4</f>
        <v>40937.873997600072</v>
      </c>
      <c r="U14" s="1">
        <f>AsocJr!U26+Surrend_Jr!T14-Surrend_Jr!U4</f>
        <v>45248.805887636074</v>
      </c>
      <c r="V14" s="1">
        <f>AsocJr!V26+Surrend_Jr!U14-Surrend_Jr!V4</f>
        <v>49495.07379932153</v>
      </c>
      <c r="W14" s="1">
        <f>AsocJr!W26+Surrend_Jr!V14-Surrend_Jr!W4</f>
        <v>53677.64769233171</v>
      </c>
      <c r="X14" s="1">
        <f>AsocJr!X26+Surrend_Jr!W14-Surrend_Jr!X4</f>
        <v>57797.482976946732</v>
      </c>
      <c r="Y14" s="1">
        <f>AsocJr!Y26+Surrend_Jr!X14-Surrend_Jr!Y4</f>
        <v>61855.520732292534</v>
      </c>
      <c r="Z14" s="1">
        <f>AsocJr!Z26+Surrend_Jr!Y14-Surrend_Jr!Z4</f>
        <v>65852.687921308141</v>
      </c>
      <c r="AA14" s="1">
        <f>AsocJr!AA26+Surrend_Jr!Z14-Surrend_Jr!AA4</f>
        <v>69789.89760248852</v>
      </c>
      <c r="AB14" s="1">
        <f>AsocJr!AB26+Surrend_Jr!AA14-Surrend_Jr!AB4</f>
        <v>73668.049138451199</v>
      </c>
      <c r="AC14" s="1">
        <f>AsocJr!AC26+Surrend_Jr!AB14-Surrend_Jr!AC4</f>
        <v>77488.028401374424</v>
      </c>
      <c r="AD14" s="1">
        <f>AsocJr!AD26+Surrend_Jr!AC14-Surrend_Jr!AD4</f>
        <v>81250.707975353813</v>
      </c>
      <c r="AE14" s="1">
        <f>AsocJr!AE26+Surrend_Jr!AD14-Surrend_Jr!AE4</f>
        <v>84956.947355723503</v>
      </c>
      <c r="AF14" s="1">
        <f>AsocJr!AF26+Surrend_Jr!AE14-Surrend_Jr!AF4</f>
        <v>88607.593145387655</v>
      </c>
      <c r="AG14" s="1">
        <f>AsocJr!AG26+Surrend_Jr!AF14-Surrend_Jr!AG4</f>
        <v>92203.479248206844</v>
      </c>
      <c r="AH14" s="1">
        <f>AsocJr!AH26+Surrend_Jr!AG14-Surrend_Jr!AH4</f>
        <v>95745.427059483744</v>
      </c>
      <c r="AI14" s="1">
        <f>AsocJr!AI26+Surrend_Jr!AH14-Surrend_Jr!AI4</f>
        <v>99234.245653591483</v>
      </c>
      <c r="AJ14" s="1">
        <f>AsocJr!AJ26+Surrend_Jr!AI14-Surrend_Jr!AJ4</f>
        <v>102670.73196878762</v>
      </c>
      <c r="AK14" s="1">
        <f>AsocJr!AK26+Surrend_Jr!AJ14-Surrend_Jr!AK4</f>
        <v>106055.6709892558</v>
      </c>
      <c r="AL14" s="1">
        <f>AsocJr!AL26+Surrend_Jr!AK14-Surrend_Jr!AL4</f>
        <v>109389.83592441696</v>
      </c>
      <c r="AM14" s="1">
        <f>AsocJr!AM26+Surrend_Jr!AL14-Surrend_Jr!AM4</f>
        <v>112673.98838555071</v>
      </c>
      <c r="AN14" s="1">
        <f>AsocJr!AN26+Surrend_Jr!AM14-Surrend_Jr!AN4</f>
        <v>115908.87855976744</v>
      </c>
      <c r="AO14" s="1">
        <f>AsocJr!AO26+Surrend_Jr!AN14-Surrend_Jr!AO4</f>
        <v>119095.24538137093</v>
      </c>
      <c r="AP14" s="1">
        <f>AsocJr!AP26+Surrend_Jr!AO14-Surrend_Jr!AP4</f>
        <v>122233.81670065036</v>
      </c>
      <c r="AQ14" s="1">
        <f>AsocJr!AQ26+Surrend_Jr!AP14-Surrend_Jr!AQ4</f>
        <v>125325.30945014062</v>
      </c>
      <c r="AR14" s="1">
        <f>AsocJr!AR26+Surrend_Jr!AQ14-Surrend_Jr!AR4</f>
        <v>128370.42980838851</v>
      </c>
      <c r="AS14" s="1">
        <f>AsocJr!AS26+Surrend_Jr!AR14-Surrend_Jr!AS4</f>
        <v>131369.8733612627</v>
      </c>
      <c r="AT14" s="1">
        <f>AsocJr!AT26+Surrend_Jr!AS14-Surrend_Jr!AT4</f>
        <v>134324.32526084376</v>
      </c>
      <c r="AU14" s="1">
        <f>AsocJr!AU26+Surrend_Jr!AT14-Surrend_Jr!AU4</f>
        <v>137234.4603819311</v>
      </c>
      <c r="AV14" s="1">
        <f>AsocJr!AV26+Surrend_Jr!AU14-Surrend_Jr!AV4</f>
        <v>140100.94347620214</v>
      </c>
      <c r="AW14" s="1">
        <f>AsocJr!AW26+Surrend_Jr!AV14-Surrend_Jr!AW4</f>
        <v>142924.42932405911</v>
      </c>
      <c r="AX14" s="1">
        <f>AsocJr!AX26+Surrend_Jr!AW14-Surrend_Jr!AX4</f>
        <v>145705.56288419821</v>
      </c>
      <c r="AY14" s="1">
        <f>AsocJr!AY26+Surrend_Jr!AX14-Surrend_Jr!AY4</f>
        <v>148444.97944093525</v>
      </c>
      <c r="AZ14" s="1">
        <f t="shared" si="8"/>
        <v>69789.89760248852</v>
      </c>
      <c r="BA14" s="1">
        <f t="shared" si="9"/>
        <v>112673.98838555071</v>
      </c>
      <c r="BB14" s="1">
        <f t="shared" si="10"/>
        <v>148444.97944093525</v>
      </c>
    </row>
    <row r="15" spans="1:54" x14ac:dyDescent="0.3">
      <c r="A15" s="5" t="s">
        <v>20</v>
      </c>
      <c r="B15" s="5"/>
      <c r="C15" s="1">
        <f>AsocJr!C27-Surrend_Jr!C5</f>
        <v>0</v>
      </c>
      <c r="D15" s="1">
        <f>AsocJr!D27+Surrend_Jr!C15-Surrend_Jr!D5</f>
        <v>0</v>
      </c>
      <c r="E15" s="1">
        <f>AsocJr!E27+Surrend_Jr!D15-Surrend_Jr!E5</f>
        <v>0</v>
      </c>
      <c r="F15" s="1">
        <f>AsocJr!F27+Surrend_Jr!E15-Surrend_Jr!F5</f>
        <v>0</v>
      </c>
      <c r="G15" s="1">
        <f>AsocJr!G27+Surrend_Jr!F15-Surrend_Jr!G5</f>
        <v>0</v>
      </c>
      <c r="H15" s="1">
        <f>AsocJr!H27+Surrend_Jr!G15-Surrend_Jr!H5</f>
        <v>0</v>
      </c>
      <c r="I15" s="1">
        <f>AsocJr!I27+Surrend_Jr!H15-Surrend_Jr!I5</f>
        <v>49100</v>
      </c>
      <c r="J15" s="1">
        <f>AsocJr!J27+Surrend_Jr!I15-Surrend_Jr!J5</f>
        <v>48216.2</v>
      </c>
      <c r="K15" s="1">
        <f>AsocJr!K27+Surrend_Jr!J15-Surrend_Jr!K5</f>
        <v>47348.308399999994</v>
      </c>
      <c r="L15" s="1">
        <f>AsocJr!L27+Surrend_Jr!K15-Surrend_Jr!L5</f>
        <v>95596.038848799988</v>
      </c>
      <c r="M15" s="1">
        <f>AsocJr!M27+Surrend_Jr!L15-Surrend_Jr!M5</f>
        <v>93875.310149521581</v>
      </c>
      <c r="N15" s="1">
        <f>AsocJr!N27+Surrend_Jr!M15-Surrend_Jr!N5</f>
        <v>92185.554566830193</v>
      </c>
      <c r="O15" s="1">
        <f t="shared" si="11"/>
        <v>92185.554566830193</v>
      </c>
      <c r="P15" s="1">
        <f>AsocJr!P27+Surrend_Jr!O15-Surrend_Jr!P5</f>
        <v>139626.21458462725</v>
      </c>
      <c r="Q15" s="1">
        <f>AsocJr!Q27+Surrend_Jr!P15-Surrend_Jr!Q5</f>
        <v>186212.94272210397</v>
      </c>
      <c r="R15" s="1">
        <f>AsocJr!R27+Surrend_Jr!Q15-Surrend_Jr!R5</f>
        <v>231961.10975310608</v>
      </c>
      <c r="S15" s="1">
        <f>AsocJr!S27+Surrend_Jr!R15-Surrend_Jr!S5</f>
        <v>276885.80977755017</v>
      </c>
      <c r="T15" s="1">
        <f>AsocJr!T27+Surrend_Jr!S15-Surrend_Jr!T5</f>
        <v>321001.86520155426</v>
      </c>
      <c r="U15" s="1">
        <f>AsocJr!U27+Surrend_Jr!T15-Surrend_Jr!U5</f>
        <v>364323.83162792627</v>
      </c>
      <c r="V15" s="1">
        <f>AsocJr!V27+Surrend_Jr!U15-Surrend_Jr!V5</f>
        <v>406866.00265862362</v>
      </c>
      <c r="W15" s="1">
        <f>AsocJr!W27+Surrend_Jr!V15-Surrend_Jr!W5</f>
        <v>448642.41461076838</v>
      </c>
      <c r="X15" s="1">
        <f>AsocJr!X27+Surrend_Jr!W15-Surrend_Jr!X5</f>
        <v>489666.85114777455</v>
      </c>
      <c r="Y15" s="1">
        <f>AsocJr!Y27+Surrend_Jr!X15-Surrend_Jr!Y5</f>
        <v>529952.84782711463</v>
      </c>
      <c r="Z15" s="1">
        <f>AsocJr!Z27+Surrend_Jr!Y15-Surrend_Jr!Z5</f>
        <v>569513.69656622654</v>
      </c>
      <c r="AA15" s="1">
        <f>AsocJr!AA27+Surrend_Jr!Z15-Surrend_Jr!AA5</f>
        <v>608362.45002803451</v>
      </c>
      <c r="AB15" s="1">
        <f>AsocJr!AB27+Surrend_Jr!AA15-Surrend_Jr!AB5</f>
        <v>646511.92592752993</v>
      </c>
      <c r="AC15" s="1">
        <f>AsocJr!AC27+Surrend_Jr!AB15-Surrend_Jr!AC5</f>
        <v>683974.71126083436</v>
      </c>
      <c r="AD15" s="1">
        <f>AsocJr!AD27+Surrend_Jr!AC15-Surrend_Jr!AD5</f>
        <v>720763.16645813931</v>
      </c>
      <c r="AE15" s="1">
        <f>AsocJr!AE27+Surrend_Jr!AD15-Surrend_Jr!AE5</f>
        <v>756889.42946189281</v>
      </c>
      <c r="AF15" s="1">
        <f>AsocJr!AF27+Surrend_Jr!AE15-Surrend_Jr!AF5</f>
        <v>792365.41973157879</v>
      </c>
      <c r="AG15" s="1">
        <f>AsocJr!AG27+Surrend_Jr!AF15-Surrend_Jr!AG5</f>
        <v>827202.84217641037</v>
      </c>
      <c r="AH15" s="1">
        <f>AsocJr!AH27+Surrend_Jr!AG15-Surrend_Jr!AH5</f>
        <v>861413.19101723493</v>
      </c>
      <c r="AI15" s="1">
        <f>AsocJr!AI27+Surrend_Jr!AH15-Surrend_Jr!AI5</f>
        <v>895007.75357892469</v>
      </c>
      <c r="AJ15" s="1">
        <f>AsocJr!AJ27+Surrend_Jr!AI15-Surrend_Jr!AJ5</f>
        <v>927997.61401450401</v>
      </c>
      <c r="AK15" s="1">
        <f>AsocJr!AK27+Surrend_Jr!AJ15-Surrend_Jr!AK5</f>
        <v>960393.65696224291</v>
      </c>
      <c r="AL15" s="1">
        <f>AsocJr!AL27+Surrend_Jr!AK15-Surrend_Jr!AL5</f>
        <v>992206.57113692258</v>
      </c>
      <c r="AM15" s="1">
        <f>AsocJr!AM27+Surrend_Jr!AL15-Surrend_Jr!AM5</f>
        <v>1023446.8528564579</v>
      </c>
      <c r="AN15" s="1">
        <f>AsocJr!AN27+Surrend_Jr!AM15-Surrend_Jr!AN5</f>
        <v>1054124.8095050417</v>
      </c>
      <c r="AO15" s="1">
        <f>AsocJr!AO27+Surrend_Jr!AN15-Surrend_Jr!AO5</f>
        <v>1084250.5629339509</v>
      </c>
      <c r="AP15" s="1">
        <f>AsocJr!AP27+Surrend_Jr!AO15-Surrend_Jr!AP5</f>
        <v>1113834.0528011399</v>
      </c>
      <c r="AQ15" s="1">
        <f>AsocJr!AQ27+Surrend_Jr!AP15-Surrend_Jr!AQ5</f>
        <v>1142885.0398507193</v>
      </c>
      <c r="AR15" s="1">
        <f>AsocJr!AR27+Surrend_Jr!AQ15-Surrend_Jr!AR5</f>
        <v>1171413.1091334063</v>
      </c>
      <c r="AS15" s="1">
        <f>AsocJr!AS27+Surrend_Jr!AR15-Surrend_Jr!AS5</f>
        <v>1199427.673169005</v>
      </c>
      <c r="AT15" s="1">
        <f>AsocJr!AT27+Surrend_Jr!AS15-Surrend_Jr!AT5</f>
        <v>1226937.9750519628</v>
      </c>
      <c r="AU15" s="1">
        <f>AsocJr!AU27+Surrend_Jr!AT15-Surrend_Jr!AU5</f>
        <v>1253953.0915010273</v>
      </c>
      <c r="AV15" s="1">
        <f>AsocJr!AV27+Surrend_Jr!AU15-Surrend_Jr!AV5</f>
        <v>1280481.9358540089</v>
      </c>
      <c r="AW15" s="1">
        <f>AsocJr!AW27+Surrend_Jr!AV15-Surrend_Jr!AW5</f>
        <v>1306533.2610086368</v>
      </c>
      <c r="AX15" s="1">
        <f>AsocJr!AX27+Surrend_Jr!AW15-Surrend_Jr!AX5</f>
        <v>1332115.6623104813</v>
      </c>
      <c r="AY15" s="1">
        <f>AsocJr!AY27+Surrend_Jr!AX15-Surrend_Jr!AY5</f>
        <v>1357237.5803888927</v>
      </c>
      <c r="AZ15" s="1">
        <f t="shared" si="8"/>
        <v>608362.45002803451</v>
      </c>
      <c r="BA15" s="1">
        <f t="shared" si="9"/>
        <v>1023446.8528564579</v>
      </c>
      <c r="BB15" s="1">
        <f t="shared" si="10"/>
        <v>1357237.5803888927</v>
      </c>
    </row>
    <row r="16" spans="1:54" x14ac:dyDescent="0.3">
      <c r="A16" s="5" t="s">
        <v>21</v>
      </c>
      <c r="B16" s="5"/>
      <c r="C16" s="1">
        <f>AsocJr!C28-Surrend_Jr!C6</f>
        <v>0</v>
      </c>
      <c r="D16" s="1">
        <f>AsocJr!D28+Surrend_Jr!C16-Surrend_Jr!D6</f>
        <v>0</v>
      </c>
      <c r="E16" s="1">
        <f>AsocJr!E28+Surrend_Jr!D16-Surrend_Jr!E6</f>
        <v>0</v>
      </c>
      <c r="F16" s="1">
        <f>AsocJr!F28+Surrend_Jr!E16-Surrend_Jr!F6</f>
        <v>0</v>
      </c>
      <c r="G16" s="1">
        <f>AsocJr!G28+Surrend_Jr!F16-Surrend_Jr!G6</f>
        <v>0</v>
      </c>
      <c r="H16" s="1">
        <f>AsocJr!H28+Surrend_Jr!G16-Surrend_Jr!H6</f>
        <v>245000</v>
      </c>
      <c r="I16" s="1">
        <f>AsocJr!I28+Surrend_Jr!H16-Surrend_Jr!I6</f>
        <v>240100</v>
      </c>
      <c r="J16" s="1">
        <f>AsocJr!J28+Surrend_Jr!I16-Surrend_Jr!J6</f>
        <v>235298</v>
      </c>
      <c r="K16" s="1">
        <f>AsocJr!K28+Surrend_Jr!J16-Surrend_Jr!K6</f>
        <v>475592.04</v>
      </c>
      <c r="L16" s="1">
        <f>AsocJr!L28+Surrend_Jr!K16-Surrend_Jr!L6</f>
        <v>466080.19919999997</v>
      </c>
      <c r="M16" s="1">
        <f>AsocJr!M28+Surrend_Jr!L16-Surrend_Jr!M6</f>
        <v>456758.59521599999</v>
      </c>
      <c r="N16" s="1">
        <f>AsocJr!N28+Surrend_Jr!M16-Surrend_Jr!N6</f>
        <v>692623.42331167997</v>
      </c>
      <c r="O16" s="1">
        <f t="shared" si="11"/>
        <v>692623.42331167997</v>
      </c>
      <c r="P16" s="1">
        <f>AsocJr!P28+Surrend_Jr!O16-Surrend_Jr!P6</f>
        <v>678770.95484544639</v>
      </c>
      <c r="Q16" s="1">
        <f>AsocJr!Q28+Surrend_Jr!P16-Surrend_Jr!Q6</f>
        <v>665195.53574853751</v>
      </c>
      <c r="R16" s="1">
        <f>AsocJr!R28+Surrend_Jr!Q16-Surrend_Jr!R6</f>
        <v>651891.62503356673</v>
      </c>
      <c r="S16" s="1">
        <f>AsocJr!S28+Surrend_Jr!R16-Surrend_Jr!S6</f>
        <v>883853.79253289534</v>
      </c>
      <c r="T16" s="1">
        <f>AsocJr!T28+Surrend_Jr!S16-Surrend_Jr!T6</f>
        <v>866176.71668223746</v>
      </c>
      <c r="U16" s="1">
        <f>AsocJr!U28+Surrend_Jr!T16-Surrend_Jr!U6</f>
        <v>848853.18234859267</v>
      </c>
      <c r="V16" s="1">
        <f>AsocJr!V28+Surrend_Jr!U16-Surrend_Jr!V6</f>
        <v>1076876.1187016207</v>
      </c>
      <c r="W16" s="1">
        <f>AsocJr!W28+Surrend_Jr!V16-Surrend_Jr!W6</f>
        <v>1055338.5963275884</v>
      </c>
      <c r="X16" s="1">
        <f>AsocJr!X28+Surrend_Jr!W16-Surrend_Jr!X6</f>
        <v>1034231.8244010366</v>
      </c>
      <c r="Y16" s="1">
        <f>AsocJr!Y28+Surrend_Jr!X16-Surrend_Jr!Y6</f>
        <v>1258547.187913016</v>
      </c>
      <c r="Z16" s="1">
        <f>AsocJr!Z28+Surrend_Jr!Y16-Surrend_Jr!Z6</f>
        <v>1233376.2441547557</v>
      </c>
      <c r="AA16" s="1">
        <f>AsocJr!AA28+Surrend_Jr!Z16-Surrend_Jr!AA6</f>
        <v>1208708.7192716605</v>
      </c>
      <c r="AB16" s="1">
        <f>AsocJr!AB28+Surrend_Jr!AA16-Surrend_Jr!AB6</f>
        <v>1429534.5448862272</v>
      </c>
      <c r="AC16" s="1">
        <f>AsocJr!AC28+Surrend_Jr!AB16-Surrend_Jr!AC6</f>
        <v>1400943.8539885026</v>
      </c>
      <c r="AD16" s="1">
        <f>AsocJr!AD28+Surrend_Jr!AC16-Surrend_Jr!AD6</f>
        <v>1372924.9769087327</v>
      </c>
      <c r="AE16" s="1">
        <f>AsocJr!AE28+Surrend_Jr!AD16-Surrend_Jr!AE6</f>
        <v>1590466.4773705581</v>
      </c>
      <c r="AF16" s="1">
        <f>AsocJr!AF28+Surrend_Jr!AE16-Surrend_Jr!AF6</f>
        <v>1558657.147823147</v>
      </c>
      <c r="AG16" s="1">
        <f>AsocJr!AG28+Surrend_Jr!AF16-Surrend_Jr!AG6</f>
        <v>1527484.0048666841</v>
      </c>
      <c r="AH16" s="1">
        <f>AsocJr!AH28+Surrend_Jr!AG16-Surrend_Jr!AH6</f>
        <v>1741934.3247693505</v>
      </c>
      <c r="AI16" s="1">
        <f>AsocJr!AI28+Surrend_Jr!AH16-Surrend_Jr!AI6</f>
        <v>1707095.6382739635</v>
      </c>
      <c r="AJ16" s="1">
        <f>AsocJr!AJ28+Surrend_Jr!AI16-Surrend_Jr!AJ6</f>
        <v>1672953.7255084843</v>
      </c>
      <c r="AK16" s="1">
        <f>AsocJr!AK28+Surrend_Jr!AJ16-Surrend_Jr!AK6</f>
        <v>1884494.6509983146</v>
      </c>
      <c r="AL16" s="1">
        <f>AsocJr!AL28+Surrend_Jr!AK16-Surrend_Jr!AL6</f>
        <v>1846804.7579783483</v>
      </c>
      <c r="AM16" s="1">
        <f>AsocJr!AM28+Surrend_Jr!AL16-Surrend_Jr!AM6</f>
        <v>1809868.6628187813</v>
      </c>
      <c r="AN16" s="1">
        <f>AsocJr!AN28+Surrend_Jr!AM16-Surrend_Jr!AN6</f>
        <v>2018671.2895624058</v>
      </c>
      <c r="AO16" s="1">
        <f>AsocJr!AO28+Surrend_Jr!AN16-Surrend_Jr!AO6</f>
        <v>1978297.8637711576</v>
      </c>
      <c r="AP16" s="1">
        <f>AsocJr!AP28+Surrend_Jr!AO16-Surrend_Jr!AP6</f>
        <v>1938731.9064957344</v>
      </c>
      <c r="AQ16" s="1">
        <f>AsocJr!AQ28+Surrend_Jr!AP16-Surrend_Jr!AQ6</f>
        <v>2144957.2683658195</v>
      </c>
      <c r="AR16" s="1">
        <f>AsocJr!AR28+Surrend_Jr!AQ16-Surrend_Jr!AR6</f>
        <v>2102058.122998503</v>
      </c>
      <c r="AS16" s="1">
        <f>AsocJr!AS28+Surrend_Jr!AR16-Surrend_Jr!AS6</f>
        <v>2060016.9605385331</v>
      </c>
      <c r="AT16" s="1">
        <f>AsocJr!AT28+Surrend_Jr!AS16-Surrend_Jr!AT6</f>
        <v>2263816.6213277625</v>
      </c>
      <c r="AU16" s="1">
        <f>AsocJr!AU28+Surrend_Jr!AT16-Surrend_Jr!AU6</f>
        <v>2218540.288901207</v>
      </c>
      <c r="AV16" s="1">
        <f>AsocJr!AV28+Surrend_Jr!AU16-Surrend_Jr!AV6</f>
        <v>2174169.4831231828</v>
      </c>
      <c r="AW16" s="1">
        <f>AsocJr!AW28+Surrend_Jr!AV16-Surrend_Jr!AW6</f>
        <v>2375686.0934607191</v>
      </c>
      <c r="AX16" s="1">
        <f>AsocJr!AX28+Surrend_Jr!AW16-Surrend_Jr!AX6</f>
        <v>2328172.3715915047</v>
      </c>
      <c r="AY16" s="1">
        <f>AsocJr!AY28+Surrend_Jr!AX16-Surrend_Jr!AY6</f>
        <v>2281608.9241596744</v>
      </c>
      <c r="AZ16" s="1">
        <f t="shared" si="8"/>
        <v>1208708.7192716605</v>
      </c>
      <c r="BA16" s="1">
        <f t="shared" si="9"/>
        <v>1809868.6628187813</v>
      </c>
      <c r="BB16" s="1">
        <f t="shared" si="10"/>
        <v>2281608.9241596744</v>
      </c>
    </row>
    <row r="17" spans="1:54" x14ac:dyDescent="0.3">
      <c r="A17" s="5" t="s">
        <v>22</v>
      </c>
      <c r="B17" s="5"/>
      <c r="C17" s="1">
        <f>AsocJr!C29-Surrend_Jr!C7</f>
        <v>0</v>
      </c>
      <c r="D17" s="1">
        <f>AsocJr!D29+Surrend_Jr!C17-Surrend_Jr!D7</f>
        <v>0</v>
      </c>
      <c r="E17" s="1">
        <f>AsocJr!E29+Surrend_Jr!D17-Surrend_Jr!E7</f>
        <v>0</v>
      </c>
      <c r="F17" s="1">
        <f>AsocJr!F29+Surrend_Jr!E17-Surrend_Jr!F7</f>
        <v>0</v>
      </c>
      <c r="G17" s="1">
        <f>AsocJr!G29+Surrend_Jr!F17-Surrend_Jr!G7</f>
        <v>882000</v>
      </c>
      <c r="H17" s="1">
        <f>AsocJr!H29+Surrend_Jr!G17-Surrend_Jr!H7</f>
        <v>864360</v>
      </c>
      <c r="I17" s="1">
        <f>AsocJr!I29+Surrend_Jr!H17-Surrend_Jr!I7</f>
        <v>847072.8</v>
      </c>
      <c r="J17" s="1">
        <f>AsocJr!J29+Surrend_Jr!I17-Surrend_Jr!J7</f>
        <v>1712131.344</v>
      </c>
      <c r="K17" s="1">
        <f>AsocJr!K29+Surrend_Jr!J17-Surrend_Jr!K7</f>
        <v>1677888.7171199999</v>
      </c>
      <c r="L17" s="1">
        <f>AsocJr!L29+Surrend_Jr!K17-Surrend_Jr!L7</f>
        <v>1644330.9427775999</v>
      </c>
      <c r="M17" s="1">
        <f>AsocJr!M29+Surrend_Jr!L17-Surrend_Jr!M7</f>
        <v>2493444.3239220483</v>
      </c>
      <c r="N17" s="1">
        <f>AsocJr!N29+Surrend_Jr!M17-Surrend_Jr!N7</f>
        <v>2443575.4374436075</v>
      </c>
      <c r="O17" s="1">
        <f t="shared" si="11"/>
        <v>2443575.4374436075</v>
      </c>
      <c r="P17" s="1">
        <f>AsocJr!P29+Surrend_Jr!O17-Surrend_Jr!P7</f>
        <v>2394703.9286947353</v>
      </c>
      <c r="Q17" s="1">
        <f>AsocJr!Q29+Surrend_Jr!P17-Surrend_Jr!Q7</f>
        <v>2346809.8501208406</v>
      </c>
      <c r="R17" s="1">
        <f>AsocJr!R29+Surrend_Jr!Q17-Surrend_Jr!R7</f>
        <v>3181873.6531184237</v>
      </c>
      <c r="S17" s="1">
        <f>AsocJr!S29+Surrend_Jr!R17-Surrend_Jr!S7</f>
        <v>3118236.1800560551</v>
      </c>
      <c r="T17" s="1">
        <f>AsocJr!T29+Surrend_Jr!S17-Surrend_Jr!T7</f>
        <v>3937871.4564549341</v>
      </c>
      <c r="U17" s="1">
        <f>AsocJr!U29+Surrend_Jr!T17-Surrend_Jr!U7</f>
        <v>4741114.027325836</v>
      </c>
      <c r="V17" s="1">
        <f>AsocJr!V29+Surrend_Jr!U17-Surrend_Jr!V7</f>
        <v>4646291.7467793189</v>
      </c>
      <c r="W17" s="1">
        <f>AsocJr!W29+Surrend_Jr!V17-Surrend_Jr!W7</f>
        <v>5435365.9118437329</v>
      </c>
      <c r="X17" s="1">
        <f>AsocJr!X29+Surrend_Jr!W17-Surrend_Jr!X7</f>
        <v>6208658.5936068585</v>
      </c>
      <c r="Y17" s="1">
        <f>AsocJr!Y29+Surrend_Jr!X17-Surrend_Jr!Y7</f>
        <v>6084485.4217347214</v>
      </c>
      <c r="Z17" s="1">
        <f>AsocJr!Z29+Surrend_Jr!Y17-Surrend_Jr!Z7</f>
        <v>6844795.713300027</v>
      </c>
      <c r="AA17" s="1">
        <f>AsocJr!AA29+Surrend_Jr!Z17-Surrend_Jr!AA7</f>
        <v>7589899.7990340265</v>
      </c>
      <c r="AB17" s="1">
        <f>AsocJr!AB29+Surrend_Jr!AA17-Surrend_Jr!AB7</f>
        <v>7438101.8030533455</v>
      </c>
      <c r="AC17" s="1">
        <f>AsocJr!AC29+Surrend_Jr!AB17-Surrend_Jr!AC7</f>
        <v>8171339.7669922784</v>
      </c>
      <c r="AD17" s="1">
        <f>AsocJr!AD29+Surrend_Jr!AC17-Surrend_Jr!AD7</f>
        <v>8889912.9716524333</v>
      </c>
      <c r="AE17" s="1">
        <f>AsocJr!AE29+Surrend_Jr!AD17-Surrend_Jr!AE7</f>
        <v>8712114.7122193854</v>
      </c>
      <c r="AF17" s="1">
        <f>AsocJr!AF29+Surrend_Jr!AE17-Surrend_Jr!AF7</f>
        <v>9419872.4179749973</v>
      </c>
      <c r="AG17" s="1">
        <f>AsocJr!AG29+Surrend_Jr!AF17-Surrend_Jr!AG7</f>
        <v>10113474.969615497</v>
      </c>
      <c r="AH17" s="1">
        <f>AsocJr!AH29+Surrend_Jr!AG17-Surrend_Jr!AH7</f>
        <v>9911205.4702231865</v>
      </c>
      <c r="AI17" s="1">
        <f>AsocJr!AI29+Surrend_Jr!AH17-Surrend_Jr!AI7</f>
        <v>10594981.360818723</v>
      </c>
      <c r="AJ17" s="1">
        <f>AsocJr!AJ29+Surrend_Jr!AI17-Surrend_Jr!AJ7</f>
        <v>11265081.733602349</v>
      </c>
      <c r="AK17" s="1">
        <f>AsocJr!AK29+Surrend_Jr!AJ17-Surrend_Jr!AK7</f>
        <v>11039780.098930301</v>
      </c>
      <c r="AL17" s="1">
        <f>AsocJr!AL29+Surrend_Jr!AK17-Surrend_Jr!AL7</f>
        <v>11700984.496951696</v>
      </c>
      <c r="AM17" s="1">
        <f>AsocJr!AM29+Surrend_Jr!AL17-Surrend_Jr!AM7</f>
        <v>12348964.807012662</v>
      </c>
      <c r="AN17" s="1">
        <f>AsocJr!AN29+Surrend_Jr!AM17-Surrend_Jr!AN7</f>
        <v>12101985.510872409</v>
      </c>
      <c r="AO17" s="1">
        <f>AsocJr!AO29+Surrend_Jr!AN17-Surrend_Jr!AO7</f>
        <v>12741945.800654961</v>
      </c>
      <c r="AP17" s="1">
        <f>AsocJr!AP29+Surrend_Jr!AO17-Surrend_Jr!AP7</f>
        <v>13369106.884641862</v>
      </c>
      <c r="AQ17" s="1">
        <f>AsocJr!AQ29+Surrend_Jr!AP17-Surrend_Jr!AQ7</f>
        <v>13101724.746949024</v>
      </c>
      <c r="AR17" s="1">
        <f>AsocJr!AR29+Surrend_Jr!AQ17-Surrend_Jr!AR7</f>
        <v>13721690.252010044</v>
      </c>
      <c r="AS17" s="1">
        <f>AsocJr!AS29+Surrend_Jr!AR17-Surrend_Jr!AS7</f>
        <v>14329256.446969843</v>
      </c>
      <c r="AT17" s="1">
        <f>AsocJr!AT29+Surrend_Jr!AS17-Surrend_Jr!AT7</f>
        <v>14042671.318030445</v>
      </c>
      <c r="AU17" s="1">
        <f>AsocJr!AU29+Surrend_Jr!AT17-Surrend_Jr!AU7</f>
        <v>14643817.891669836</v>
      </c>
      <c r="AV17" s="1">
        <f>AsocJr!AV29+Surrend_Jr!AU17-Surrend_Jr!AV7</f>
        <v>15232941.533836439</v>
      </c>
      <c r="AW17" s="1">
        <f>AsocJr!AW29+Surrend_Jr!AV17-Surrend_Jr!AW7</f>
        <v>14928282.70315971</v>
      </c>
      <c r="AX17" s="1">
        <f>AsocJr!AX29+Surrend_Jr!AW17-Surrend_Jr!AX7</f>
        <v>15511717.049096515</v>
      </c>
      <c r="AY17" s="1">
        <f>AsocJr!AY29+Surrend_Jr!AX17-Surrend_Jr!AY7</f>
        <v>16083482.708114585</v>
      </c>
      <c r="AZ17" s="1">
        <f t="shared" si="8"/>
        <v>7589899.7990340265</v>
      </c>
      <c r="BA17" s="1">
        <f t="shared" si="9"/>
        <v>12348964.807012662</v>
      </c>
      <c r="BB17" s="1">
        <f t="shared" si="10"/>
        <v>16083482.708114585</v>
      </c>
    </row>
    <row r="18" spans="1:54" x14ac:dyDescent="0.3">
      <c r="A18" s="5" t="s">
        <v>23</v>
      </c>
      <c r="B18" s="5"/>
      <c r="C18" s="1">
        <f>AsocJr!C30-Surrend_Jr!C8</f>
        <v>0</v>
      </c>
      <c r="D18" s="1">
        <f>AsocJr!D30+Surrend_Jr!C18-Surrend_Jr!D8</f>
        <v>0</v>
      </c>
      <c r="E18" s="1">
        <f>AsocJr!E30+Surrend_Jr!D18-Surrend_Jr!E8</f>
        <v>0</v>
      </c>
      <c r="F18" s="1">
        <f>AsocJr!F30+Surrend_Jr!E18-Surrend_Jr!F8</f>
        <v>0</v>
      </c>
      <c r="G18" s="1">
        <f>AsocJr!G30+Surrend_Jr!F18-Surrend_Jr!G8</f>
        <v>0</v>
      </c>
      <c r="H18" s="1">
        <f>AsocJr!H30+Surrend_Jr!G18-Surrend_Jr!H8</f>
        <v>0</v>
      </c>
      <c r="I18" s="1">
        <f>AsocJr!I30+Surrend_Jr!H18-Surrend_Jr!I8</f>
        <v>0</v>
      </c>
      <c r="J18" s="1">
        <f>AsocJr!J30+Surrend_Jr!I18-Surrend_Jr!J8</f>
        <v>0</v>
      </c>
      <c r="K18" s="1">
        <f>AsocJr!K30+Surrend_Jr!J18-Surrend_Jr!K8</f>
        <v>0</v>
      </c>
      <c r="L18" s="1">
        <f>AsocJr!L30+Surrend_Jr!K18-Surrend_Jr!L8</f>
        <v>0</v>
      </c>
      <c r="M18" s="1">
        <f>AsocJr!M30+Surrend_Jr!L18-Surrend_Jr!M8</f>
        <v>0</v>
      </c>
      <c r="N18" s="1">
        <f>AsocJr!N30+Surrend_Jr!M18-Surrend_Jr!N8</f>
        <v>0</v>
      </c>
      <c r="O18" s="1">
        <f t="shared" si="11"/>
        <v>0</v>
      </c>
      <c r="P18" s="1">
        <f>AsocJr!P30+Surrend_Jr!O18-Surrend_Jr!P8</f>
        <v>0</v>
      </c>
      <c r="Q18" s="1">
        <f>AsocJr!Q30+Surrend_Jr!P18-Surrend_Jr!Q8</f>
        <v>0</v>
      </c>
      <c r="R18" s="1">
        <f>AsocJr!R30+Surrend_Jr!Q18-Surrend_Jr!R8</f>
        <v>0</v>
      </c>
      <c r="S18" s="1">
        <f>AsocJr!S30+Surrend_Jr!R18-Surrend_Jr!S8</f>
        <v>0</v>
      </c>
      <c r="T18" s="1">
        <f>AsocJr!T30+Surrend_Jr!S18-Surrend_Jr!T8</f>
        <v>0</v>
      </c>
      <c r="U18" s="1">
        <f>AsocJr!U30+Surrend_Jr!T18-Surrend_Jr!U8</f>
        <v>0</v>
      </c>
      <c r="V18" s="1">
        <f>AsocJr!V30+Surrend_Jr!U18-Surrend_Jr!V8</f>
        <v>0</v>
      </c>
      <c r="W18" s="1">
        <f>AsocJr!W30+Surrend_Jr!V18-Surrend_Jr!W8</f>
        <v>0</v>
      </c>
      <c r="X18" s="1">
        <f>AsocJr!X30+Surrend_Jr!W18-Surrend_Jr!X8</f>
        <v>0</v>
      </c>
      <c r="Y18" s="1">
        <f>AsocJr!Y30+Surrend_Jr!X18-Surrend_Jr!Y8</f>
        <v>0</v>
      </c>
      <c r="Z18" s="1">
        <f>AsocJr!Z30+Surrend_Jr!Y18-Surrend_Jr!Z8</f>
        <v>0</v>
      </c>
      <c r="AA18" s="1">
        <f>AsocJr!AA30+Surrend_Jr!Z18-Surrend_Jr!AA8</f>
        <v>0</v>
      </c>
      <c r="AB18" s="1">
        <f>AsocJr!AB30+Surrend_Jr!AA18-Surrend_Jr!AB8</f>
        <v>0</v>
      </c>
      <c r="AC18" s="1">
        <f>AsocJr!AC30+Surrend_Jr!AB18-Surrend_Jr!AC8</f>
        <v>0</v>
      </c>
      <c r="AD18" s="1">
        <f>AsocJr!AD30+Surrend_Jr!AC18-Surrend_Jr!AD8</f>
        <v>0</v>
      </c>
      <c r="AE18" s="1">
        <f>AsocJr!AE30+Surrend_Jr!AD18-Surrend_Jr!AE8</f>
        <v>0</v>
      </c>
      <c r="AF18" s="1">
        <f>AsocJr!AF30+Surrend_Jr!AE18-Surrend_Jr!AF8</f>
        <v>0</v>
      </c>
      <c r="AG18" s="1">
        <f>AsocJr!AG30+Surrend_Jr!AF18-Surrend_Jr!AG8</f>
        <v>0</v>
      </c>
      <c r="AH18" s="1">
        <f>AsocJr!AH30+Surrend_Jr!AG18-Surrend_Jr!AH8</f>
        <v>0</v>
      </c>
      <c r="AI18" s="1">
        <f>AsocJr!AI30+Surrend_Jr!AH18-Surrend_Jr!AI8</f>
        <v>0</v>
      </c>
      <c r="AJ18" s="1">
        <f>AsocJr!AJ30+Surrend_Jr!AI18-Surrend_Jr!AJ8</f>
        <v>0</v>
      </c>
      <c r="AK18" s="1">
        <f>AsocJr!AK30+Surrend_Jr!AJ18-Surrend_Jr!AK8</f>
        <v>0</v>
      </c>
      <c r="AL18" s="1">
        <f>AsocJr!AL30+Surrend_Jr!AK18-Surrend_Jr!AL8</f>
        <v>0</v>
      </c>
      <c r="AM18" s="1">
        <f>AsocJr!AM30+Surrend_Jr!AL18-Surrend_Jr!AM8</f>
        <v>0</v>
      </c>
      <c r="AN18" s="1">
        <f>AsocJr!AN30+Surrend_Jr!AM18-Surrend_Jr!AN8</f>
        <v>0</v>
      </c>
      <c r="AO18" s="1">
        <f>AsocJr!AO30+Surrend_Jr!AN18-Surrend_Jr!AO8</f>
        <v>0</v>
      </c>
      <c r="AP18" s="1">
        <f>AsocJr!AP30+Surrend_Jr!AO18-Surrend_Jr!AP8</f>
        <v>0</v>
      </c>
      <c r="AQ18" s="1">
        <f>AsocJr!AQ30+Surrend_Jr!AP18-Surrend_Jr!AQ8</f>
        <v>0</v>
      </c>
      <c r="AR18" s="1">
        <f>AsocJr!AR30+Surrend_Jr!AQ18-Surrend_Jr!AR8</f>
        <v>0</v>
      </c>
      <c r="AS18" s="1">
        <f>AsocJr!AS30+Surrend_Jr!AR18-Surrend_Jr!AS8</f>
        <v>0</v>
      </c>
      <c r="AT18" s="1">
        <f>AsocJr!AT30+Surrend_Jr!AS18-Surrend_Jr!AT8</f>
        <v>0</v>
      </c>
      <c r="AU18" s="1">
        <f>AsocJr!AU30+Surrend_Jr!AT18-Surrend_Jr!AU8</f>
        <v>0</v>
      </c>
      <c r="AV18" s="1">
        <f>AsocJr!AV30+Surrend_Jr!AU18-Surrend_Jr!AV8</f>
        <v>0</v>
      </c>
      <c r="AW18" s="1">
        <f>AsocJr!AW30+Surrend_Jr!AV18-Surrend_Jr!AW8</f>
        <v>0</v>
      </c>
      <c r="AX18" s="1">
        <f>AsocJr!AX30+Surrend_Jr!AW18-Surrend_Jr!AX8</f>
        <v>0</v>
      </c>
      <c r="AY18" s="1">
        <f>AsocJr!AY30+Surrend_Jr!AX18-Surrend_Jr!AY8</f>
        <v>0</v>
      </c>
      <c r="AZ18" s="1">
        <f t="shared" si="8"/>
        <v>0</v>
      </c>
      <c r="BA18" s="1">
        <f t="shared" si="9"/>
        <v>0</v>
      </c>
      <c r="BB18" s="1">
        <f t="shared" si="10"/>
        <v>0</v>
      </c>
    </row>
    <row r="19" spans="1:54" x14ac:dyDescent="0.3">
      <c r="A19" s="5" t="s">
        <v>24</v>
      </c>
      <c r="B19" s="5"/>
      <c r="C19" s="1">
        <f>AsocJr!C31-Surrend_Jr!C9</f>
        <v>0</v>
      </c>
      <c r="D19" s="1">
        <f>AsocJr!D31+Surrend_Jr!C19-Surrend_Jr!D9</f>
        <v>0</v>
      </c>
      <c r="E19" s="1">
        <f>AsocJr!E31+Surrend_Jr!D19-Surrend_Jr!E9</f>
        <v>0</v>
      </c>
      <c r="F19" s="1">
        <f>AsocJr!F31+Surrend_Jr!E19-Surrend_Jr!F9</f>
        <v>0</v>
      </c>
      <c r="G19" s="1">
        <f>AsocJr!G31+Surrend_Jr!F19-Surrend_Jr!G9</f>
        <v>0</v>
      </c>
      <c r="H19" s="1">
        <f>AsocJr!H31+Surrend_Jr!G19-Surrend_Jr!H9</f>
        <v>0</v>
      </c>
      <c r="I19" s="1">
        <f>AsocJr!I31+Surrend_Jr!H19-Surrend_Jr!I9</f>
        <v>0</v>
      </c>
      <c r="J19" s="1">
        <f>AsocJr!J31+Surrend_Jr!I19-Surrend_Jr!J9</f>
        <v>0</v>
      </c>
      <c r="K19" s="1">
        <f>AsocJr!K31+Surrend_Jr!J19-Surrend_Jr!K9</f>
        <v>0</v>
      </c>
      <c r="L19" s="1">
        <f>AsocJr!L31+Surrend_Jr!K19-Surrend_Jr!L9</f>
        <v>0</v>
      </c>
      <c r="M19" s="1">
        <f>AsocJr!M31+Surrend_Jr!L19-Surrend_Jr!M9</f>
        <v>0</v>
      </c>
      <c r="N19" s="1">
        <f>AsocJr!N31+Surrend_Jr!M19-Surrend_Jr!N9</f>
        <v>0</v>
      </c>
      <c r="O19" s="1">
        <f t="shared" si="11"/>
        <v>0</v>
      </c>
      <c r="P19" s="1">
        <f>AsocJr!P31+Surrend_Jr!O19-Surrend_Jr!P9</f>
        <v>0</v>
      </c>
      <c r="Q19" s="1">
        <f>AsocJr!Q31+Surrend_Jr!P19-Surrend_Jr!Q9</f>
        <v>0</v>
      </c>
      <c r="R19" s="1">
        <f>AsocJr!R31+Surrend_Jr!Q19-Surrend_Jr!R9</f>
        <v>0</v>
      </c>
      <c r="S19" s="1">
        <f>AsocJr!S31+Surrend_Jr!R19-Surrend_Jr!S9</f>
        <v>0</v>
      </c>
      <c r="T19" s="1">
        <f>AsocJr!T31+Surrend_Jr!S19-Surrend_Jr!T9</f>
        <v>0</v>
      </c>
      <c r="U19" s="1">
        <f>AsocJr!U31+Surrend_Jr!T19-Surrend_Jr!U9</f>
        <v>0</v>
      </c>
      <c r="V19" s="1">
        <f>AsocJr!V31+Surrend_Jr!U19-Surrend_Jr!V9</f>
        <v>0</v>
      </c>
      <c r="W19" s="1">
        <f>AsocJr!W31+Surrend_Jr!V19-Surrend_Jr!W9</f>
        <v>0</v>
      </c>
      <c r="X19" s="1">
        <f>AsocJr!X31+Surrend_Jr!W19-Surrend_Jr!X9</f>
        <v>0</v>
      </c>
      <c r="Y19" s="1">
        <f>AsocJr!Y31+Surrend_Jr!X19-Surrend_Jr!Y9</f>
        <v>0</v>
      </c>
      <c r="Z19" s="1">
        <f>AsocJr!Z31+Surrend_Jr!Y19-Surrend_Jr!Z9</f>
        <v>0</v>
      </c>
      <c r="AA19" s="1">
        <f>AsocJr!AA31+Surrend_Jr!Z19-Surrend_Jr!AA9</f>
        <v>0</v>
      </c>
      <c r="AB19" s="1">
        <f>AsocJr!AB31+Surrend_Jr!AA19-Surrend_Jr!AB9</f>
        <v>0</v>
      </c>
      <c r="AC19" s="1">
        <f>AsocJr!AC31+Surrend_Jr!AB19-Surrend_Jr!AC9</f>
        <v>0</v>
      </c>
      <c r="AD19" s="1">
        <f>AsocJr!AD31+Surrend_Jr!AC19-Surrend_Jr!AD9</f>
        <v>0</v>
      </c>
      <c r="AE19" s="1">
        <f>AsocJr!AE31+Surrend_Jr!AD19-Surrend_Jr!AE9</f>
        <v>0</v>
      </c>
      <c r="AF19" s="1">
        <f>AsocJr!AF31+Surrend_Jr!AE19-Surrend_Jr!AF9</f>
        <v>0</v>
      </c>
      <c r="AG19" s="1">
        <f>AsocJr!AG31+Surrend_Jr!AF19-Surrend_Jr!AG9</f>
        <v>0</v>
      </c>
      <c r="AH19" s="1">
        <f>AsocJr!AH31+Surrend_Jr!AG19-Surrend_Jr!AH9</f>
        <v>0</v>
      </c>
      <c r="AI19" s="1">
        <f>AsocJr!AI31+Surrend_Jr!AH19-Surrend_Jr!AI9</f>
        <v>0</v>
      </c>
      <c r="AJ19" s="1">
        <f>AsocJr!AJ31+Surrend_Jr!AI19-Surrend_Jr!AJ9</f>
        <v>0</v>
      </c>
      <c r="AK19" s="1">
        <f>AsocJr!AK31+Surrend_Jr!AJ19-Surrend_Jr!AK9</f>
        <v>0</v>
      </c>
      <c r="AL19" s="1">
        <f>AsocJr!AL31+Surrend_Jr!AK19-Surrend_Jr!AL9</f>
        <v>0</v>
      </c>
      <c r="AM19" s="1">
        <f>AsocJr!AM31+Surrend_Jr!AL19-Surrend_Jr!AM9</f>
        <v>0</v>
      </c>
      <c r="AN19" s="1">
        <f>AsocJr!AN31+Surrend_Jr!AM19-Surrend_Jr!AN9</f>
        <v>0</v>
      </c>
      <c r="AO19" s="1">
        <f>AsocJr!AO31+Surrend_Jr!AN19-Surrend_Jr!AO9</f>
        <v>0</v>
      </c>
      <c r="AP19" s="1">
        <f>AsocJr!AP31+Surrend_Jr!AO19-Surrend_Jr!AP9</f>
        <v>0</v>
      </c>
      <c r="AQ19" s="1">
        <f>AsocJr!AQ31+Surrend_Jr!AP19-Surrend_Jr!AQ9</f>
        <v>0</v>
      </c>
      <c r="AR19" s="1">
        <f>AsocJr!AR31+Surrend_Jr!AQ19-Surrend_Jr!AR9</f>
        <v>0</v>
      </c>
      <c r="AS19" s="1">
        <f>AsocJr!AS31+Surrend_Jr!AR19-Surrend_Jr!AS9</f>
        <v>0</v>
      </c>
      <c r="AT19" s="1">
        <f>AsocJr!AT31+Surrend_Jr!AS19-Surrend_Jr!AT9</f>
        <v>0</v>
      </c>
      <c r="AU19" s="1">
        <f>AsocJr!AU31+Surrend_Jr!AT19-Surrend_Jr!AU9</f>
        <v>0</v>
      </c>
      <c r="AV19" s="1">
        <f>AsocJr!AV31+Surrend_Jr!AU19-Surrend_Jr!AV9</f>
        <v>0</v>
      </c>
      <c r="AW19" s="1">
        <f>AsocJr!AW31+Surrend_Jr!AV19-Surrend_Jr!AW9</f>
        <v>0</v>
      </c>
      <c r="AX19" s="1">
        <f>AsocJr!AX31+Surrend_Jr!AW19-Surrend_Jr!AX9</f>
        <v>0</v>
      </c>
      <c r="AY19" s="1">
        <f>AsocJr!AY31+Surrend_Jr!AX19-Surrend_Jr!AY9</f>
        <v>0</v>
      </c>
      <c r="AZ19" s="1">
        <f t="shared" si="8"/>
        <v>0</v>
      </c>
      <c r="BA19" s="1">
        <f t="shared" si="9"/>
        <v>0</v>
      </c>
      <c r="BB19" s="1">
        <f t="shared" si="10"/>
        <v>0</v>
      </c>
    </row>
    <row r="20" spans="1:54" x14ac:dyDescent="0.3">
      <c r="A20" s="5" t="s">
        <v>25</v>
      </c>
      <c r="B20" s="5"/>
      <c r="C20" s="1">
        <f>AsocJr!C32-Surrend_Jr!C10</f>
        <v>0</v>
      </c>
      <c r="D20" s="1">
        <f>AsocJr!D32+Surrend_Jr!C20-Surrend_Jr!D10</f>
        <v>0</v>
      </c>
      <c r="E20" s="1">
        <f>AsocJr!E32+Surrend_Jr!D20-Surrend_Jr!E10</f>
        <v>0</v>
      </c>
      <c r="F20" s="1">
        <f>AsocJr!F32+Surrend_Jr!E20-Surrend_Jr!F10</f>
        <v>0</v>
      </c>
      <c r="G20" s="1">
        <f>AsocJr!G32+Surrend_Jr!F20-Surrend_Jr!G10</f>
        <v>0</v>
      </c>
      <c r="H20" s="1">
        <f>AsocJr!H32+Surrend_Jr!G20-Surrend_Jr!H10</f>
        <v>0</v>
      </c>
      <c r="I20" s="1">
        <f>AsocJr!I32+Surrend_Jr!H20-Surrend_Jr!I10</f>
        <v>0</v>
      </c>
      <c r="J20" s="1">
        <f>AsocJr!J32+Surrend_Jr!I20-Surrend_Jr!J10</f>
        <v>0</v>
      </c>
      <c r="K20" s="1">
        <f>AsocJr!K32+Surrend_Jr!J20-Surrend_Jr!K10</f>
        <v>0</v>
      </c>
      <c r="L20" s="1">
        <f>AsocJr!L32+Surrend_Jr!K20-Surrend_Jr!L10</f>
        <v>0</v>
      </c>
      <c r="M20" s="1">
        <f>AsocJr!M32+Surrend_Jr!L20-Surrend_Jr!M10</f>
        <v>0</v>
      </c>
      <c r="N20" s="1">
        <f>AsocJr!N32+Surrend_Jr!M20-Surrend_Jr!N10</f>
        <v>0</v>
      </c>
      <c r="O20" s="1">
        <f t="shared" si="11"/>
        <v>0</v>
      </c>
      <c r="P20" s="1">
        <f>AsocJr!P32+Surrend_Jr!O20-Surrend_Jr!P10</f>
        <v>0</v>
      </c>
      <c r="Q20" s="1">
        <f>AsocJr!Q32+Surrend_Jr!P20-Surrend_Jr!Q10</f>
        <v>0</v>
      </c>
      <c r="R20" s="1">
        <f>AsocJr!R32+Surrend_Jr!Q20-Surrend_Jr!R10</f>
        <v>0</v>
      </c>
      <c r="S20" s="1">
        <f>AsocJr!S32+Surrend_Jr!R20-Surrend_Jr!S10</f>
        <v>0</v>
      </c>
      <c r="T20" s="1">
        <f>AsocJr!T32+Surrend_Jr!S20-Surrend_Jr!T10</f>
        <v>0</v>
      </c>
      <c r="U20" s="1">
        <f>AsocJr!U32+Surrend_Jr!T20-Surrend_Jr!U10</f>
        <v>0</v>
      </c>
      <c r="V20" s="1">
        <f>AsocJr!V32+Surrend_Jr!U20-Surrend_Jr!V10</f>
        <v>0</v>
      </c>
      <c r="W20" s="1">
        <f>AsocJr!W32+Surrend_Jr!V20-Surrend_Jr!W10</f>
        <v>0</v>
      </c>
      <c r="X20" s="1">
        <f>AsocJr!X32+Surrend_Jr!W20-Surrend_Jr!X10</f>
        <v>0</v>
      </c>
      <c r="Y20" s="1">
        <f>AsocJr!Y32+Surrend_Jr!X20-Surrend_Jr!Y10</f>
        <v>0</v>
      </c>
      <c r="Z20" s="1">
        <f>AsocJr!Z32+Surrend_Jr!Y20-Surrend_Jr!Z10</f>
        <v>0</v>
      </c>
      <c r="AA20" s="1">
        <f>AsocJr!AA32+Surrend_Jr!Z20-Surrend_Jr!AA10</f>
        <v>0</v>
      </c>
      <c r="AB20" s="1">
        <f>AsocJr!AB32+Surrend_Jr!AA20-Surrend_Jr!AB10</f>
        <v>0</v>
      </c>
      <c r="AC20" s="1">
        <f>AsocJr!AC32+Surrend_Jr!AB20-Surrend_Jr!AC10</f>
        <v>0</v>
      </c>
      <c r="AD20" s="1">
        <f>AsocJr!AD32+Surrend_Jr!AC20-Surrend_Jr!AD10</f>
        <v>0</v>
      </c>
      <c r="AE20" s="1">
        <f>AsocJr!AE32+Surrend_Jr!AD20-Surrend_Jr!AE10</f>
        <v>0</v>
      </c>
      <c r="AF20" s="1">
        <f>AsocJr!AF32+Surrend_Jr!AE20-Surrend_Jr!AF10</f>
        <v>0</v>
      </c>
      <c r="AG20" s="1">
        <f>AsocJr!AG32+Surrend_Jr!AF20-Surrend_Jr!AG10</f>
        <v>0</v>
      </c>
      <c r="AH20" s="1">
        <f>AsocJr!AH32+Surrend_Jr!AG20-Surrend_Jr!AH10</f>
        <v>0</v>
      </c>
      <c r="AI20" s="1">
        <f>AsocJr!AI32+Surrend_Jr!AH20-Surrend_Jr!AI10</f>
        <v>0</v>
      </c>
      <c r="AJ20" s="1">
        <f>AsocJr!AJ32+Surrend_Jr!AI20-Surrend_Jr!AJ10</f>
        <v>0</v>
      </c>
      <c r="AK20" s="1">
        <f>AsocJr!AK32+Surrend_Jr!AJ20-Surrend_Jr!AK10</f>
        <v>0</v>
      </c>
      <c r="AL20" s="1">
        <f>AsocJr!AL32+Surrend_Jr!AK20-Surrend_Jr!AL10</f>
        <v>0</v>
      </c>
      <c r="AM20" s="1">
        <f>AsocJr!AM32+Surrend_Jr!AL20-Surrend_Jr!AM10</f>
        <v>0</v>
      </c>
      <c r="AN20" s="1">
        <f>AsocJr!AN32+Surrend_Jr!AM20-Surrend_Jr!AN10</f>
        <v>0</v>
      </c>
      <c r="AO20" s="1">
        <f>AsocJr!AO32+Surrend_Jr!AN20-Surrend_Jr!AO10</f>
        <v>0</v>
      </c>
      <c r="AP20" s="1">
        <f>AsocJr!AP32+Surrend_Jr!AO20-Surrend_Jr!AP10</f>
        <v>0</v>
      </c>
      <c r="AQ20" s="1">
        <f>AsocJr!AQ32+Surrend_Jr!AP20-Surrend_Jr!AQ10</f>
        <v>0</v>
      </c>
      <c r="AR20" s="1">
        <f>AsocJr!AR32+Surrend_Jr!AQ20-Surrend_Jr!AR10</f>
        <v>0</v>
      </c>
      <c r="AS20" s="1">
        <f>AsocJr!AS32+Surrend_Jr!AR20-Surrend_Jr!AS10</f>
        <v>0</v>
      </c>
      <c r="AT20" s="1">
        <f>AsocJr!AT32+Surrend_Jr!AS20-Surrend_Jr!AT10</f>
        <v>0</v>
      </c>
      <c r="AU20" s="1">
        <f>AsocJr!AU32+Surrend_Jr!AT20-Surrend_Jr!AU10</f>
        <v>0</v>
      </c>
      <c r="AV20" s="1">
        <f>AsocJr!AV32+Surrend_Jr!AU20-Surrend_Jr!AV10</f>
        <v>0</v>
      </c>
      <c r="AW20" s="1">
        <f>AsocJr!AW32+Surrend_Jr!AV20-Surrend_Jr!AW10</f>
        <v>0</v>
      </c>
      <c r="AX20" s="1">
        <f>AsocJr!AX32+Surrend_Jr!AW20-Surrend_Jr!AX10</f>
        <v>0</v>
      </c>
      <c r="AY20" s="1">
        <f>AsocJr!AY32+Surrend_Jr!AX20-Surrend_Jr!AY10</f>
        <v>0</v>
      </c>
      <c r="AZ20" s="1">
        <f t="shared" si="8"/>
        <v>0</v>
      </c>
      <c r="BA20" s="1">
        <f t="shared" si="9"/>
        <v>0</v>
      </c>
      <c r="BB20" s="1">
        <f t="shared" si="10"/>
        <v>0</v>
      </c>
    </row>
    <row r="22" spans="1:54" x14ac:dyDescent="0.3">
      <c r="A22" s="6" t="s">
        <v>44</v>
      </c>
      <c r="C22" s="49" t="e">
        <f>C2/AsocJr!C24</f>
        <v>#DIV/0!</v>
      </c>
      <c r="D22" s="49" t="e">
        <f>D2/AsocJr!D24</f>
        <v>#DIV/0!</v>
      </c>
      <c r="E22" s="49" t="e">
        <f>E2/AsocJr!E24</f>
        <v>#DIV/0!</v>
      </c>
      <c r="F22" s="49">
        <f>F2/AsocJr!F24</f>
        <v>8.6470588235294122E-3</v>
      </c>
      <c r="G22" s="49">
        <f>G2/AsocJr!G24</f>
        <v>1.9973826637314254E-2</v>
      </c>
      <c r="H22" s="49">
        <f>H2/AsocJr!H24</f>
        <v>8.8426205932301744E-2</v>
      </c>
      <c r="I22" s="49">
        <f>I2/AsocJr!I24</f>
        <v>0.39959944956686327</v>
      </c>
      <c r="J22" s="49">
        <f>J2/AsocJr!J24</f>
        <v>4.511509924628794E-2</v>
      </c>
      <c r="K22" s="49">
        <f>K2/AsocJr!K24</f>
        <v>0.17503285743351765</v>
      </c>
      <c r="L22" s="49">
        <f>L2/AsocJr!L24</f>
        <v>0.7747072171777537</v>
      </c>
      <c r="M22" s="49">
        <f>M2/AsocJr!M24</f>
        <v>6.8789971732811095E-2</v>
      </c>
      <c r="N22" s="49">
        <f>N2/AsocJr!N24</f>
        <v>0.25658835162662658</v>
      </c>
      <c r="O22" s="49">
        <f>O2/AsocJr!O24</f>
        <v>8.9571673863123896E-2</v>
      </c>
      <c r="P22" s="49">
        <f>P2/AsocJr!P24</f>
        <v>1.127938888724779</v>
      </c>
      <c r="Q22" s="49">
        <f>Q2/AsocJr!Q24</f>
        <v>0.98094797932253863</v>
      </c>
      <c r="R22" s="49">
        <f>R2/AsocJr!R24</f>
        <v>8.6319397697112152E-2</v>
      </c>
      <c r="S22" s="49">
        <f>S2/AsocJr!S24</f>
        <v>0.27718058976588356</v>
      </c>
      <c r="T22" s="49">
        <f>T2/AsocJr!T24</f>
        <v>0.10876595724692037</v>
      </c>
      <c r="U22" s="49">
        <f>U2/AsocJr!U24</f>
        <v>0.12631211713751778</v>
      </c>
      <c r="V22" s="49">
        <f>V2/AsocJr!V24</f>
        <v>0.39676493017033504</v>
      </c>
      <c r="W22" s="49">
        <f>W2/AsocJr!W24</f>
        <v>0.14719272762324398</v>
      </c>
      <c r="X22" s="49">
        <f>X2/AsocJr!X24</f>
        <v>0.1639791401366443</v>
      </c>
      <c r="Y22" s="49">
        <f>Y2/AsocJr!Y24</f>
        <v>0.50939557108763367</v>
      </c>
      <c r="Z22" s="49">
        <f>Z2/AsocJr!Z24</f>
        <v>0.18338518163544898</v>
      </c>
      <c r="AA22" s="49">
        <f>AA2/AsocJr!AA24</f>
        <v>0.19945617929317416</v>
      </c>
      <c r="AB22" s="49">
        <f>AB2/AsocJr!AB24</f>
        <v>0.61547827257042709</v>
      </c>
      <c r="AC22" s="49">
        <f>AC2/AsocJr!AC24</f>
        <v>0.21747369123049479</v>
      </c>
      <c r="AD22" s="49">
        <f>AD2/AsocJr!AD24</f>
        <v>0.23287101563941262</v>
      </c>
      <c r="AE22" s="49">
        <f>AE2/AsocJr!AE24</f>
        <v>0.71539508093132809</v>
      </c>
      <c r="AF22" s="49">
        <f>AF2/AsocJr!AF24</f>
        <v>0.24958100919976306</v>
      </c>
      <c r="AG22" s="49">
        <f>AG2/AsocJr!AG24</f>
        <v>0.26434396260915394</v>
      </c>
      <c r="AH22" s="49">
        <f>AH2/AsocJr!AH24</f>
        <v>0.80950571589221887</v>
      </c>
      <c r="AI22" s="49">
        <f>AI2/AsocJr!AI24</f>
        <v>0.27982271486012694</v>
      </c>
      <c r="AJ22" s="49">
        <f>AJ2/AsocJr!AJ24</f>
        <v>0.29398830284758393</v>
      </c>
      <c r="AK22" s="49">
        <f>AK2/AsocJr!AK24</f>
        <v>0.89814887653883213</v>
      </c>
      <c r="AL22" s="49">
        <f>AL2/AsocJr!AL24</f>
        <v>0.30830763364802372</v>
      </c>
      <c r="AM22" s="49">
        <f>AM2/AsocJr!AM24</f>
        <v>0.32191069945371836</v>
      </c>
      <c r="AN22" s="49">
        <f>AN2/AsocJr!AN24</f>
        <v>0.98164347083570802</v>
      </c>
      <c r="AO22" s="49">
        <f>AO2/AsocJr!AO24</f>
        <v>0.33513823215427929</v>
      </c>
      <c r="AP22" s="49">
        <f>AP2/AsocJr!AP24</f>
        <v>0.34821158315268719</v>
      </c>
      <c r="AQ22" s="49">
        <f>AQ2/AsocJr!AQ24</f>
        <v>1.0602897731780352</v>
      </c>
      <c r="AR22" s="49">
        <f>AR2/AsocJr!AR24</f>
        <v>0.36041099003792593</v>
      </c>
      <c r="AS22" s="49">
        <f>AS2/AsocJr!AS24</f>
        <v>0.3729855168074484</v>
      </c>
      <c r="AT22" s="49">
        <f>AT2/AsocJr!AT24</f>
        <v>1.1343705141945946</v>
      </c>
      <c r="AU22" s="49">
        <f>AU2/AsocJr!AU24</f>
        <v>0.38421675017298623</v>
      </c>
      <c r="AV22" s="49">
        <f>AV2/AsocJr!AV24</f>
        <v>0.39632153859693098</v>
      </c>
      <c r="AW22" s="49">
        <f>AW2/AsocJr!AW24</f>
        <v>1.2041519067691395</v>
      </c>
      <c r="AX22" s="49">
        <f>AX2/AsocJr!AX24</f>
        <v>0.40664104830287473</v>
      </c>
      <c r="AY22" s="49">
        <f>AY2/AsocJr!AY24</f>
        <v>0.41830348510986171</v>
      </c>
      <c r="AZ22" s="49">
        <f>AZ2/AsocJr!AZ24</f>
        <v>0.18975581073280487</v>
      </c>
      <c r="BA22" s="49">
        <f>BA2/AsocJr!BA24</f>
        <v>0.3398443492198871</v>
      </c>
      <c r="BB22" s="49">
        <f>BB2/AsocJr!BB24</f>
        <v>0.47879831501219461</v>
      </c>
    </row>
    <row r="23" spans="1:54" x14ac:dyDescent="0.3">
      <c r="A23" s="5" t="s">
        <v>18</v>
      </c>
      <c r="C23" s="13" t="e">
        <f>C3/AsocJr!C25</f>
        <v>#DIV/0!</v>
      </c>
      <c r="D23" s="13" t="e">
        <f>D3/AsocJr!D25</f>
        <v>#DIV/0!</v>
      </c>
      <c r="E23" s="13" t="e">
        <f>E3/AsocJr!E25</f>
        <v>#DIV/0!</v>
      </c>
      <c r="F23" s="13">
        <f>F3/AsocJr!F25</f>
        <v>6.0000000000000001E-3</v>
      </c>
      <c r="G23" s="13">
        <f>G3/AsocJr!G25</f>
        <v>1.1964000000000001E-2</v>
      </c>
      <c r="H23" s="13">
        <f>H3/AsocJr!H25</f>
        <v>1.7892215999999999E-2</v>
      </c>
      <c r="I23" s="13">
        <f>I3/AsocJr!I25</f>
        <v>2.3784862704000001E-2</v>
      </c>
      <c r="J23" s="13">
        <f>J3/AsocJr!J25</f>
        <v>2.9642153527775997E-2</v>
      </c>
      <c r="K23" s="13">
        <f>K3/AsocJr!K25</f>
        <v>3.5464300606609336E-2</v>
      </c>
      <c r="L23" s="13">
        <f>L3/AsocJr!L25</f>
        <v>4.125151480296968E-2</v>
      </c>
      <c r="M23" s="13">
        <f>M3/AsocJr!M25</f>
        <v>4.7004005714151864E-2</v>
      </c>
      <c r="N23" s="13">
        <f>N3/AsocJr!N25</f>
        <v>5.2721981679866949E-2</v>
      </c>
      <c r="O23" s="13">
        <f>O3/AsocJr!O25</f>
        <v>2.9525003892819313E-2</v>
      </c>
      <c r="P23" s="13">
        <f>P3/AsocJr!P25</f>
        <v>5.8405649789787753E-2</v>
      </c>
      <c r="Q23" s="13">
        <f>Q3/AsocJr!Q25</f>
        <v>3.5027607945524515E-2</v>
      </c>
      <c r="R23" s="13">
        <f>R3/AsocJr!R25</f>
        <v>4.0817442297851364E-2</v>
      </c>
      <c r="S23" s="13">
        <f>S3/AsocJr!S25</f>
        <v>4.6572537644064257E-2</v>
      </c>
      <c r="T23" s="13">
        <f>T3/AsocJr!T25</f>
        <v>5.2293102418199872E-2</v>
      </c>
      <c r="U23" s="13">
        <f>U3/AsocJr!U25</f>
        <v>5.7979343803690672E-2</v>
      </c>
      <c r="V23" s="13">
        <f>V3/AsocJr!V25</f>
        <v>6.363146774086853E-2</v>
      </c>
      <c r="W23" s="13">
        <f>W3/AsocJr!W25</f>
        <v>6.9249678934423312E-2</v>
      </c>
      <c r="X23" s="13">
        <f>X3/AsocJr!X25</f>
        <v>7.4834180860816779E-2</v>
      </c>
      <c r="Y23" s="13">
        <f>Y3/AsocJr!Y25</f>
        <v>8.0385175775651879E-2</v>
      </c>
      <c r="Z23" s="13">
        <f>Z3/AsocJr!Z25</f>
        <v>8.5902864720997965E-2</v>
      </c>
      <c r="AA23" s="13">
        <f>AA3/AsocJr!AA25</f>
        <v>9.1387447532672E-2</v>
      </c>
      <c r="AB23" s="13">
        <f>AB3/AsocJr!AB25</f>
        <v>9.683912284747595E-2</v>
      </c>
      <c r="AC23" s="13">
        <f>AC3/AsocJr!AC25</f>
        <v>0.1022580881103911</v>
      </c>
      <c r="AD23" s="13">
        <f>AD3/AsocJr!AD25</f>
        <v>0.10764453958172876</v>
      </c>
      <c r="AE23" s="13">
        <f>AE3/AsocJr!AE25</f>
        <v>0.11299867234423838</v>
      </c>
      <c r="AF23" s="13">
        <f>AF3/AsocJr!AF25</f>
        <v>0.11832068031017295</v>
      </c>
      <c r="AG23" s="13">
        <f>AG3/AsocJr!AG25</f>
        <v>0.12361075622831191</v>
      </c>
      <c r="AH23" s="13">
        <f>AH3/AsocJr!AH25</f>
        <v>0.12886909169094204</v>
      </c>
      <c r="AI23" s="13">
        <f>AI3/AsocJr!AI25</f>
        <v>0.1340958771407964</v>
      </c>
      <c r="AJ23" s="13">
        <f>AJ3/AsocJr!AJ25</f>
        <v>0.13929130187795163</v>
      </c>
      <c r="AK23" s="13">
        <f>AK3/AsocJr!AK25</f>
        <v>0.14445555406668392</v>
      </c>
      <c r="AL23" s="13">
        <f>AL3/AsocJr!AL25</f>
        <v>0.14958882074228383</v>
      </c>
      <c r="AM23" s="13">
        <f>AM3/AsocJr!AM25</f>
        <v>0.15469128781783012</v>
      </c>
      <c r="AN23" s="13">
        <f>AN3/AsocJr!AN25</f>
        <v>0.15976314009092316</v>
      </c>
      <c r="AO23" s="13">
        <f>AO3/AsocJr!AO25</f>
        <v>0.1648045612503776</v>
      </c>
      <c r="AP23" s="13">
        <f>AP3/AsocJr!AP25</f>
        <v>0.16981573388287532</v>
      </c>
      <c r="AQ23" s="13">
        <f>AQ3/AsocJr!AQ25</f>
        <v>0.17479683947957808</v>
      </c>
      <c r="AR23" s="13">
        <f>AR3/AsocJr!AR25</f>
        <v>0.17974805844270061</v>
      </c>
      <c r="AS23" s="13">
        <f>AS3/AsocJr!AS25</f>
        <v>0.1846695700920444</v>
      </c>
      <c r="AT23" s="13">
        <f>AT3/AsocJr!AT25</f>
        <v>0.18956155267149213</v>
      </c>
      <c r="AU23" s="13">
        <f>AU3/AsocJr!AU25</f>
        <v>0.19442418335546316</v>
      </c>
      <c r="AV23" s="13">
        <f>AV3/AsocJr!AV25</f>
        <v>0.19925763825533038</v>
      </c>
      <c r="AW23" s="13">
        <f>AW3/AsocJr!AW25</f>
        <v>0.2040620924257984</v>
      </c>
      <c r="AX23" s="13">
        <f>AX3/AsocJr!AX25</f>
        <v>0.20883771987124367</v>
      </c>
      <c r="AY23" s="13">
        <f>AY3/AsocJr!AY25</f>
        <v>0.21358469355201615</v>
      </c>
      <c r="AZ23" s="13">
        <f>AZ3/AsocJr!AZ25</f>
        <v>6.3242058658230876E-2</v>
      </c>
      <c r="BA23" s="13">
        <f>BA3/AsocJr!BA25</f>
        <v>0.12605531606323392</v>
      </c>
      <c r="BB23" s="13">
        <f>BB3/AsocJr!BB25</f>
        <v>0.18694381528082027</v>
      </c>
    </row>
    <row r="24" spans="1:54" x14ac:dyDescent="0.3">
      <c r="A24" s="5" t="s">
        <v>19</v>
      </c>
      <c r="C24" s="13" t="e">
        <f>C4/AsocJr!C26</f>
        <v>#DIV/0!</v>
      </c>
      <c r="D24" s="13" t="e">
        <f>D4/AsocJr!D26</f>
        <v>#DIV/0!</v>
      </c>
      <c r="E24" s="13" t="e">
        <f>E4/AsocJr!E26</f>
        <v>#DIV/0!</v>
      </c>
      <c r="F24" s="13">
        <f>F4/AsocJr!F26</f>
        <v>1.4999999999999999E-2</v>
      </c>
      <c r="G24" s="13">
        <f>G4/AsocJr!G26</f>
        <v>2.9774999999999999E-2</v>
      </c>
      <c r="H24" s="13">
        <f>H4/AsocJr!H26</f>
        <v>4.4328375000000003E-2</v>
      </c>
      <c r="I24" s="13">
        <f>I4/AsocJr!I26</f>
        <v>5.8663449374999996E-2</v>
      </c>
      <c r="J24" s="13">
        <f>J4/AsocJr!J26</f>
        <v>7.2783497634374986E-2</v>
      </c>
      <c r="K24" s="13">
        <f>K4/AsocJr!K26</f>
        <v>8.6691745169859363E-2</v>
      </c>
      <c r="L24" s="13">
        <f>L4/AsocJr!L26</f>
        <v>0.10039136899231146</v>
      </c>
      <c r="M24" s="13">
        <f>M4/AsocJr!M26</f>
        <v>0.11388549845742679</v>
      </c>
      <c r="N24" s="13">
        <f>N4/AsocJr!N26</f>
        <v>0.12717721598056539</v>
      </c>
      <c r="O24" s="13">
        <f>O4/AsocJr!O26</f>
        <v>7.2077350067726448E-2</v>
      </c>
      <c r="P24" s="13">
        <f>P4/AsocJr!P26</f>
        <v>0.14026955774085692</v>
      </c>
      <c r="Q24" s="13">
        <f>Q4/AsocJr!Q26</f>
        <v>8.4082757187372029E-2</v>
      </c>
      <c r="R24" s="13">
        <f>R4/AsocJr!R26</f>
        <v>9.7821515829561445E-2</v>
      </c>
      <c r="S24" s="13">
        <f>S4/AsocJr!S26</f>
        <v>0.11135419309211804</v>
      </c>
      <c r="T24" s="13">
        <f>T4/AsocJr!T26</f>
        <v>0.12468388019573627</v>
      </c>
      <c r="U24" s="13">
        <f>U4/AsocJr!U26</f>
        <v>0.13781362199280023</v>
      </c>
      <c r="V24" s="13">
        <f>V4/AsocJr!V26</f>
        <v>0.15074641766290822</v>
      </c>
      <c r="W24" s="13">
        <f>W4/AsocJr!W26</f>
        <v>0.16348522139796456</v>
      </c>
      <c r="X24" s="13">
        <f>X4/AsocJr!X26</f>
        <v>0.17603294307699513</v>
      </c>
      <c r="Y24" s="13">
        <f>Y4/AsocJr!Y26</f>
        <v>0.1883924489308402</v>
      </c>
      <c r="Z24" s="13">
        <f>Z4/AsocJr!Z26</f>
        <v>0.20056656219687757</v>
      </c>
      <c r="AA24" s="13">
        <f>AA4/AsocJr!AA26</f>
        <v>0.21255806376392442</v>
      </c>
      <c r="AB24" s="13">
        <f>AB4/AsocJr!AB26</f>
        <v>0.22436969280746558</v>
      </c>
      <c r="AC24" s="13">
        <f>AC4/AsocJr!AC26</f>
        <v>0.23600414741535361</v>
      </c>
      <c r="AD24" s="13">
        <f>AD4/AsocJr!AD26</f>
        <v>0.24746408520412327</v>
      </c>
      <c r="AE24" s="13">
        <f>AE4/AsocJr!AE26</f>
        <v>0.25875212392606145</v>
      </c>
      <c r="AF24" s="13">
        <f>AF4/AsocJr!AF26</f>
        <v>0.26987084206717049</v>
      </c>
      <c r="AG24" s="13">
        <f>AG4/AsocJr!AG26</f>
        <v>0.28082277943616296</v>
      </c>
      <c r="AH24" s="13">
        <f>AH4/AsocJr!AH26</f>
        <v>0.29161043774462048</v>
      </c>
      <c r="AI24" s="13">
        <f>AI4/AsocJr!AI26</f>
        <v>0.30223628117845125</v>
      </c>
      <c r="AJ24" s="13">
        <f>AJ4/AsocJr!AJ26</f>
        <v>0.31270273696077444</v>
      </c>
      <c r="AK24" s="13">
        <f>AK4/AsocJr!AK26</f>
        <v>0.32301219590636282</v>
      </c>
      <c r="AL24" s="13">
        <f>AL4/AsocJr!AL26</f>
        <v>0.33316701296776735</v>
      </c>
      <c r="AM24" s="13">
        <f>AM4/AsocJr!AM26</f>
        <v>0.34316950777325089</v>
      </c>
      <c r="AN24" s="13">
        <f>AN4/AsocJr!AN26</f>
        <v>0.35302196515665207</v>
      </c>
      <c r="AO24" s="13">
        <f>AO4/AsocJr!AO26</f>
        <v>0.3627266356793023</v>
      </c>
      <c r="AP24" s="13">
        <f>AP4/AsocJr!AP26</f>
        <v>0.37228573614411276</v>
      </c>
      <c r="AQ24" s="13">
        <f>AQ4/AsocJr!AQ26</f>
        <v>0.38170145010195106</v>
      </c>
      <c r="AR24" s="13">
        <f>AR4/AsocJr!AR26</f>
        <v>0.39097592835042183</v>
      </c>
      <c r="AS24" s="13">
        <f>AS4/AsocJr!AS26</f>
        <v>0.40011128942516555</v>
      </c>
      <c r="AT24" s="13">
        <f>AT4/AsocJr!AT26</f>
        <v>0.40910962008378804</v>
      </c>
      <c r="AU24" s="13">
        <f>AU4/AsocJr!AU26</f>
        <v>0.41797297578253129</v>
      </c>
      <c r="AV24" s="13">
        <f>AV4/AsocJr!AV26</f>
        <v>0.42670338114579326</v>
      </c>
      <c r="AW24" s="13">
        <f>AW4/AsocJr!AW26</f>
        <v>0.4353028304286064</v>
      </c>
      <c r="AX24" s="13">
        <f>AX4/AsocJr!AX26</f>
        <v>0.44377328797217735</v>
      </c>
      <c r="AY24" s="13">
        <f>AY4/AsocJr!AY26</f>
        <v>0.45211668865259463</v>
      </c>
      <c r="AZ24" s="13">
        <f>AZ4/AsocJr!AZ26</f>
        <v>0.14936281775630664</v>
      </c>
      <c r="BA24" s="13">
        <f>BA4/AsocJr!BA26</f>
        <v>0.28526515361563037</v>
      </c>
      <c r="BB24" s="13">
        <f>BB4/AsocJr!BB26</f>
        <v>0.40381681574359135</v>
      </c>
    </row>
    <row r="25" spans="1:54" x14ac:dyDescent="0.3">
      <c r="A25" s="5" t="s">
        <v>20</v>
      </c>
      <c r="C25" s="13" t="e">
        <f>C5/AsocJr!C27</f>
        <v>#DIV/0!</v>
      </c>
      <c r="D25" s="13" t="e">
        <f>D5/AsocJr!D27</f>
        <v>#DIV/0!</v>
      </c>
      <c r="E25" s="13" t="e">
        <f>E5/AsocJr!E27</f>
        <v>#DIV/0!</v>
      </c>
      <c r="F25" s="13" t="e">
        <f>F5/AsocJr!F27</f>
        <v>#DIV/0!</v>
      </c>
      <c r="G25" s="13" t="e">
        <f>G5/AsocJr!G27</f>
        <v>#DIV/0!</v>
      </c>
      <c r="H25" s="13" t="e">
        <f>H5/AsocJr!H27</f>
        <v>#DIV/0!</v>
      </c>
      <c r="I25" s="13">
        <f>I5/AsocJr!I27</f>
        <v>1.7999999999999999E-2</v>
      </c>
      <c r="J25" s="13" t="e">
        <f>J5/AsocJr!J27</f>
        <v>#DIV/0!</v>
      </c>
      <c r="K25" s="13" t="e">
        <f>K5/AsocJr!K27</f>
        <v>#DIV/0!</v>
      </c>
      <c r="L25" s="13">
        <f>L5/AsocJr!L27</f>
        <v>3.5045391023999999E-2</v>
      </c>
      <c r="M25" s="13" t="e">
        <f>M5/AsocJr!M27</f>
        <v>#DIV/0!</v>
      </c>
      <c r="N25" s="13" t="e">
        <f>N5/AsocJr!N27</f>
        <v>#DIV/0!</v>
      </c>
      <c r="O25" s="13">
        <f>O5/AsocJr!O27</f>
        <v>7.8144454331697866E-2</v>
      </c>
      <c r="P25" s="13">
        <f>P5/AsocJr!P27</f>
        <v>5.1186799644058867E-2</v>
      </c>
      <c r="Q25" s="13">
        <f>Q5/AsocJr!Q27</f>
        <v>6.8265437250465799E-2</v>
      </c>
      <c r="R25" s="13">
        <f>R5/AsocJr!R27</f>
        <v>8.5036659379957413E-2</v>
      </c>
      <c r="S25" s="13">
        <f>S5/AsocJr!S27</f>
        <v>0.10150599951111819</v>
      </c>
      <c r="T25" s="13">
        <f>T5/AsocJr!T27</f>
        <v>0.11767889151991805</v>
      </c>
      <c r="U25" s="13">
        <f>U5/AsocJr!U27</f>
        <v>0.13356067147255951</v>
      </c>
      <c r="V25" s="13">
        <f>V5/AsocJr!V27</f>
        <v>0.14915657938605342</v>
      </c>
      <c r="W25" s="13">
        <f>W5/AsocJr!W27</f>
        <v>0.1644717609571045</v>
      </c>
      <c r="X25" s="13">
        <f>X5/AsocJr!X27</f>
        <v>0.17951126925987662</v>
      </c>
      <c r="Y25" s="13">
        <f>Y5/AsocJr!Y27</f>
        <v>0.19428006641319884</v>
      </c>
      <c r="Z25" s="13">
        <f>Z5/AsocJr!Z27</f>
        <v>0.20878302521776124</v>
      </c>
      <c r="AA25" s="13">
        <f>AA5/AsocJr!AA27</f>
        <v>0.22302493076384156</v>
      </c>
      <c r="AB25" s="13">
        <f>AB5/AsocJr!AB27</f>
        <v>0.23701048201009242</v>
      </c>
      <c r="AC25" s="13">
        <f>AC5/AsocJr!AC27</f>
        <v>0.25074429333391074</v>
      </c>
      <c r="AD25" s="13">
        <f>AD5/AsocJr!AD27</f>
        <v>0.26423089605390038</v>
      </c>
      <c r="AE25" s="13">
        <f>AE5/AsocJr!AE27</f>
        <v>0.27747473992493016</v>
      </c>
      <c r="AF25" s="13">
        <f>AF5/AsocJr!AF27</f>
        <v>0.29048019460628138</v>
      </c>
      <c r="AG25" s="13">
        <f>AG5/AsocJr!AG27</f>
        <v>0.30325155110336832</v>
      </c>
      <c r="AH25" s="13">
        <f>AH5/AsocJr!AH27</f>
        <v>0.31579302318350772</v>
      </c>
      <c r="AI25" s="13">
        <f>AI5/AsocJr!AI27</f>
        <v>0.32810874876620449</v>
      </c>
      <c r="AJ25" s="13">
        <f>AJ5/AsocJr!AJ27</f>
        <v>0.34020279128841285</v>
      </c>
      <c r="AK25" s="13">
        <f>AK5/AsocJr!AK27</f>
        <v>0.35207914104522142</v>
      </c>
      <c r="AL25" s="13">
        <f>AL5/AsocJr!AL27</f>
        <v>0.36374171650640741</v>
      </c>
      <c r="AM25" s="13">
        <f>AM5/AsocJr!AM27</f>
        <v>0.37519436560929209</v>
      </c>
      <c r="AN25" s="13">
        <f>AN5/AsocJr!AN27</f>
        <v>0.38644086702832481</v>
      </c>
      <c r="AO25" s="13">
        <f>AO5/AsocJr!AO27</f>
        <v>0.39748493142181496</v>
      </c>
      <c r="AP25" s="13">
        <f>AP5/AsocJr!AP27</f>
        <v>0.40833020265622233</v>
      </c>
      <c r="AQ25" s="13">
        <f>AQ5/AsocJr!AQ27</f>
        <v>0.41898025900841035</v>
      </c>
      <c r="AR25" s="13">
        <f>AR5/AsocJr!AR27</f>
        <v>0.42943861434625891</v>
      </c>
      <c r="AS25" s="13">
        <f>AS5/AsocJr!AS27</f>
        <v>0.43970871928802624</v>
      </c>
      <c r="AT25" s="13">
        <f>AT5/AsocJr!AT27</f>
        <v>0.44979396234084174</v>
      </c>
      <c r="AU25" s="13">
        <f>AU5/AsocJr!AU27</f>
        <v>0.45969767101870651</v>
      </c>
      <c r="AV25" s="13">
        <f>AV5/AsocJr!AV27</f>
        <v>0.46942311294036981</v>
      </c>
      <c r="AW25" s="13">
        <f>AW5/AsocJr!AW27</f>
        <v>0.47897349690744317</v>
      </c>
      <c r="AX25" s="13">
        <f>AX5/AsocJr!AX27</f>
        <v>0.4883519739631092</v>
      </c>
      <c r="AY25" s="13">
        <f>AY5/AsocJr!AY27</f>
        <v>0.49756163843177326</v>
      </c>
      <c r="AZ25" s="13">
        <f>AZ5/AsocJr!AZ27</f>
        <v>0.13970517423132617</v>
      </c>
      <c r="BA25" s="13">
        <f>BA5/AsocJr!BA27</f>
        <v>0.30819266195262746</v>
      </c>
      <c r="BB25" s="13">
        <f>BB5/AsocJr!BB27</f>
        <v>0.44368212077927516</v>
      </c>
    </row>
    <row r="26" spans="1:54" x14ac:dyDescent="0.3">
      <c r="A26" s="5" t="s">
        <v>21</v>
      </c>
      <c r="C26" s="13" t="e">
        <f>C6/AsocJr!C28</f>
        <v>#DIV/0!</v>
      </c>
      <c r="D26" s="13" t="e">
        <f>D6/AsocJr!D28</f>
        <v>#DIV/0!</v>
      </c>
      <c r="E26" s="13" t="e">
        <f>E6/AsocJr!E28</f>
        <v>#DIV/0!</v>
      </c>
      <c r="F26" s="13" t="e">
        <f>F6/AsocJr!F28</f>
        <v>#DIV/0!</v>
      </c>
      <c r="G26" s="13" t="e">
        <f>G6/AsocJr!G28</f>
        <v>#DIV/0!</v>
      </c>
      <c r="H26" s="13">
        <f>H6/AsocJr!H28</f>
        <v>0.02</v>
      </c>
      <c r="I26" s="13" t="e">
        <f>I6/AsocJr!I28</f>
        <v>#DIV/0!</v>
      </c>
      <c r="J26" s="13" t="e">
        <f>J6/AsocJr!J28</f>
        <v>#DIV/0!</v>
      </c>
      <c r="K26" s="13">
        <f>K6/AsocJr!K28</f>
        <v>3.8823840000000005E-2</v>
      </c>
      <c r="L26" s="13" t="e">
        <f>L6/AsocJr!L28</f>
        <v>#DIV/0!</v>
      </c>
      <c r="M26" s="13" t="e">
        <f>M6/AsocJr!M28</f>
        <v>#DIV/0!</v>
      </c>
      <c r="N26" s="13">
        <f>N6/AsocJr!N28</f>
        <v>5.6540687617279997E-2</v>
      </c>
      <c r="O26" s="13">
        <f>O6/AsocJr!O28</f>
        <v>7.6502102251093329E-2</v>
      </c>
      <c r="P26" s="13" t="e">
        <f>P6/AsocJr!P28</f>
        <v>#DIV/0!</v>
      </c>
      <c r="Q26" s="13" t="e">
        <f>Q6/AsocJr!Q28</f>
        <v>#DIV/0!</v>
      </c>
      <c r="R26" s="13" t="e">
        <f>R6/AsocJr!R28</f>
        <v>#DIV/0!</v>
      </c>
      <c r="S26" s="13">
        <f>S6/AsocJr!S28</f>
        <v>7.2151330002685338E-2</v>
      </c>
      <c r="T26" s="13" t="e">
        <f>T6/AsocJr!T28</f>
        <v>#DIV/0!</v>
      </c>
      <c r="U26" s="13" t="e">
        <f>U6/AsocJr!U28</f>
        <v>#DIV/0!</v>
      </c>
      <c r="V26" s="13">
        <f>V6/AsocJr!V28</f>
        <v>8.7908254587887424E-2</v>
      </c>
      <c r="W26" s="13" t="e">
        <f>W6/AsocJr!W28</f>
        <v>#DIV/0!</v>
      </c>
      <c r="X26" s="13" t="e">
        <f>X6/AsocJr!X28</f>
        <v>#DIV/0!</v>
      </c>
      <c r="Y26" s="13">
        <f>Y6/AsocJr!Y28</f>
        <v>0.10273854595208293</v>
      </c>
      <c r="Z26" s="13" t="e">
        <f>Z6/AsocJr!Z28</f>
        <v>#DIV/0!</v>
      </c>
      <c r="AA26" s="13" t="e">
        <f>AA6/AsocJr!AA28</f>
        <v>#DIV/0!</v>
      </c>
      <c r="AB26" s="13">
        <f>AB6/AsocJr!AB28</f>
        <v>0.11669669754173286</v>
      </c>
      <c r="AC26" s="13" t="e">
        <f>AC6/AsocJr!AC28</f>
        <v>#DIV/0!</v>
      </c>
      <c r="AD26" s="13" t="e">
        <f>AD6/AsocJr!AD28</f>
        <v>#DIV/0!</v>
      </c>
      <c r="AE26" s="13">
        <f>AE6/AsocJr!AE28</f>
        <v>0.12983399815269861</v>
      </c>
      <c r="AF26" s="13" t="e">
        <f>AF6/AsocJr!AF28</f>
        <v>#DIV/0!</v>
      </c>
      <c r="AG26" s="13" t="e">
        <f>AG6/AsocJr!AG28</f>
        <v>#DIV/0!</v>
      </c>
      <c r="AH26" s="13">
        <f>AH6/AsocJr!AH28</f>
        <v>0.1421987203893347</v>
      </c>
      <c r="AI26" s="13" t="e">
        <f>AI6/AsocJr!AI28</f>
        <v>#DIV/0!</v>
      </c>
      <c r="AJ26" s="13" t="e">
        <f>AJ6/AsocJr!AJ28</f>
        <v>#DIV/0!</v>
      </c>
      <c r="AK26" s="13">
        <f>AK6/AsocJr!AK28</f>
        <v>0.15383629804067875</v>
      </c>
      <c r="AL26" s="13" t="e">
        <f>AL6/AsocJr!AL28</f>
        <v>#DIV/0!</v>
      </c>
      <c r="AM26" s="13" t="e">
        <f>AM6/AsocJr!AM28</f>
        <v>#DIV/0!</v>
      </c>
      <c r="AN26" s="13">
        <f>AN6/AsocJr!AN28</f>
        <v>0.1647894930255025</v>
      </c>
      <c r="AO26" s="13" t="e">
        <f>AO6/AsocJr!AO28</f>
        <v>#DIV/0!</v>
      </c>
      <c r="AP26" s="13" t="e">
        <f>AP6/AsocJr!AP28</f>
        <v>#DIV/0!</v>
      </c>
      <c r="AQ26" s="13">
        <f>AQ6/AsocJr!AQ28</f>
        <v>0.17509855251965872</v>
      </c>
      <c r="AR26" s="13" t="e">
        <f>AR6/AsocJr!AR28</f>
        <v>#DIV/0!</v>
      </c>
      <c r="AS26" s="13" t="e">
        <f>AS6/AsocJr!AS28</f>
        <v>#DIV/0!</v>
      </c>
      <c r="AT26" s="13">
        <f>AT6/AsocJr!AT28</f>
        <v>0.18480135684308263</v>
      </c>
      <c r="AU26" s="13" t="e">
        <f>AU6/AsocJr!AU28</f>
        <v>#DIV/0!</v>
      </c>
      <c r="AV26" s="13" t="e">
        <f>AV6/AsocJr!AV28</f>
        <v>#DIV/0!</v>
      </c>
      <c r="AW26" s="13">
        <f>AW6/AsocJr!AW28</f>
        <v>0.19393355864985462</v>
      </c>
      <c r="AX26" s="13" t="e">
        <f>AX6/AsocJr!AX28</f>
        <v>#DIV/0!</v>
      </c>
      <c r="AY26" s="13" t="e">
        <f>AY6/AsocJr!AY28</f>
        <v>#DIV/0!</v>
      </c>
      <c r="AZ26" s="13">
        <f>AZ6/AsocJr!AZ28</f>
        <v>0.31188627205335934</v>
      </c>
      <c r="BA26" s="13">
        <f>BA6/AsocJr!BA28</f>
        <v>0.39884005645287945</v>
      </c>
      <c r="BB26" s="13">
        <f>BB6/AsocJr!BB28</f>
        <v>0.52825973865910625</v>
      </c>
    </row>
    <row r="27" spans="1:54" x14ac:dyDescent="0.3">
      <c r="A27" s="5" t="s">
        <v>22</v>
      </c>
      <c r="C27" s="13" t="e">
        <f>C7/AsocJr!C29</f>
        <v>#DIV/0!</v>
      </c>
      <c r="D27" s="13" t="e">
        <f>D7/AsocJr!D29</f>
        <v>#DIV/0!</v>
      </c>
      <c r="E27" s="13" t="e">
        <f>E7/AsocJr!E29</f>
        <v>#DIV/0!</v>
      </c>
      <c r="F27" s="13" t="e">
        <f>F7/AsocJr!F29</f>
        <v>#DIV/0!</v>
      </c>
      <c r="G27" s="13">
        <f>G7/AsocJr!G29</f>
        <v>0.02</v>
      </c>
      <c r="H27" s="13" t="e">
        <f>H7/AsocJr!H29</f>
        <v>#DIV/0!</v>
      </c>
      <c r="I27" s="13" t="e">
        <f>I7/AsocJr!I29</f>
        <v>#DIV/0!</v>
      </c>
      <c r="J27" s="13">
        <f>J7/AsocJr!J29</f>
        <v>3.8823839999999998E-2</v>
      </c>
      <c r="K27" s="13" t="e">
        <f>K7/AsocJr!K29</f>
        <v>#DIV/0!</v>
      </c>
      <c r="L27" s="13" t="e">
        <f>L7/AsocJr!L29</f>
        <v>#DIV/0!</v>
      </c>
      <c r="M27" s="13">
        <f>M7/AsocJr!M29</f>
        <v>5.6540687617280004E-2</v>
      </c>
      <c r="N27" s="13" t="e">
        <f>N7/AsocJr!N29</f>
        <v>#DIV/0!</v>
      </c>
      <c r="O27" s="13">
        <f>O7/AsocJr!O29</f>
        <v>9.4972060206071449E-2</v>
      </c>
      <c r="P27" s="13" t="e">
        <f>P7/AsocJr!P29</f>
        <v>#DIV/0!</v>
      </c>
      <c r="Q27" s="13" t="e">
        <f>Q7/AsocJr!Q29</f>
        <v>#DIV/0!</v>
      </c>
      <c r="R27" s="13">
        <f>R7/AsocJr!R29</f>
        <v>7.2151330002685352E-2</v>
      </c>
      <c r="S27" s="13" t="e">
        <f>S7/AsocJr!S29</f>
        <v>#DIV/0!</v>
      </c>
      <c r="T27" s="13">
        <f>T7/AsocJr!T29</f>
        <v>8.9294137334579013E-2</v>
      </c>
      <c r="U27" s="13">
        <f>U7/AsocJr!U29</f>
        <v>0.10750825458788743</v>
      </c>
      <c r="V27" s="13" t="e">
        <f>V7/AsocJr!V29</f>
        <v>#DIV/0!</v>
      </c>
      <c r="W27" s="13">
        <f>W7/AsocJr!W29</f>
        <v>0.12325092770620709</v>
      </c>
      <c r="X27" s="13">
        <f>X7/AsocJr!X29</f>
        <v>0.14078590915208297</v>
      </c>
      <c r="Y27" s="13" t="e">
        <f>Y7/AsocJr!Y29</f>
        <v>#DIV/0!</v>
      </c>
      <c r="Z27" s="13">
        <f>Z7/AsocJr!Z29</f>
        <v>0.15521078714966047</v>
      </c>
      <c r="AA27" s="13">
        <f>AA7/AsocJr!AA29</f>
        <v>0.17210657140666727</v>
      </c>
      <c r="AB27" s="13" t="e">
        <f>AB7/AsocJr!AB29</f>
        <v>#DIV/0!</v>
      </c>
      <c r="AC27" s="13">
        <f>AC7/AsocJr!AC29</f>
        <v>0.18529115117896322</v>
      </c>
      <c r="AD27" s="13">
        <f>AD7/AsocJr!AD29</f>
        <v>0.20158532815538396</v>
      </c>
      <c r="AE27" s="13" t="e">
        <f>AE7/AsocJr!AE29</f>
        <v>#DIV/0!</v>
      </c>
      <c r="AF27" s="13">
        <f>AF7/AsocJr!AF29</f>
        <v>0.21360254916043078</v>
      </c>
      <c r="AG27" s="13">
        <f>AG7/AsocJr!AG29</f>
        <v>0.22933049817722218</v>
      </c>
      <c r="AH27" s="13" t="e">
        <f>AH7/AsocJr!AH29</f>
        <v>#DIV/0!</v>
      </c>
      <c r="AI27" s="13">
        <f>AI7/AsocJr!AI29</f>
        <v>0.24024901044940414</v>
      </c>
      <c r="AJ27" s="13">
        <f>AJ7/AsocJr!AJ29</f>
        <v>0.25544403024041606</v>
      </c>
      <c r="AK27" s="13" t="e">
        <f>AK7/AsocJr!AK29</f>
        <v>#DIV/0!</v>
      </c>
      <c r="AL27" s="13">
        <f>AL7/AsocJr!AL29</f>
        <v>0.26532844664289557</v>
      </c>
      <c r="AM27" s="13">
        <f>AM7/AsocJr!AM29</f>
        <v>0.28002187771003767</v>
      </c>
      <c r="AN27" s="13" t="e">
        <f>AN7/AsocJr!AN29</f>
        <v>#DIV/0!</v>
      </c>
      <c r="AO27" s="13">
        <f>AO7/AsocJr!AO29</f>
        <v>0.2889330113527202</v>
      </c>
      <c r="AP27" s="13">
        <f>AP7/AsocJr!AP29</f>
        <v>0.3031543511256658</v>
      </c>
      <c r="AQ27" s="13" t="e">
        <f>AQ7/AsocJr!AQ29</f>
        <v>#DIV/0!</v>
      </c>
      <c r="AR27" s="13">
        <f>AR7/AsocJr!AR29</f>
        <v>0.31114943882108942</v>
      </c>
      <c r="AS27" s="13">
        <f>AS7/AsocJr!AS29</f>
        <v>0.32492645004466764</v>
      </c>
      <c r="AT27" s="13" t="e">
        <f>AT7/AsocJr!AT29</f>
        <v>#DIV/0!</v>
      </c>
      <c r="AU27" s="13">
        <f>AU7/AsocJr!AU29</f>
        <v>0.33205936262289876</v>
      </c>
      <c r="AV27" s="13">
        <f>AV7/AsocJr!AV29</f>
        <v>0.34541817537044078</v>
      </c>
      <c r="AW27" s="13" t="e">
        <f>AW7/AsocJr!AW29</f>
        <v>#DIV/0!</v>
      </c>
      <c r="AX27" s="13">
        <f>AX7/AsocJr!AX29</f>
        <v>0.35173961562577138</v>
      </c>
      <c r="AY27" s="13">
        <f>AY7/AsocJr!AY29</f>
        <v>0.36470482331325593</v>
      </c>
      <c r="AZ27" s="13">
        <f>AZ7/AsocJr!AZ29</f>
        <v>0.18312311720787011</v>
      </c>
      <c r="BA27" s="13">
        <f>BA7/AsocJr!BA29</f>
        <v>0.33901874889185613</v>
      </c>
      <c r="BB27" s="13">
        <f>BB7/AsocJr!BB29</f>
        <v>0.48131695818028819</v>
      </c>
    </row>
    <row r="28" spans="1:54" x14ac:dyDescent="0.3">
      <c r="A28" s="5" t="s">
        <v>23</v>
      </c>
      <c r="C28" s="13" t="e">
        <f>C8/AsocJr!C30</f>
        <v>#DIV/0!</v>
      </c>
      <c r="D28" s="13" t="e">
        <f>D8/AsocJr!D30</f>
        <v>#DIV/0!</v>
      </c>
      <c r="E28" s="13" t="e">
        <f>E8/AsocJr!E30</f>
        <v>#DIV/0!</v>
      </c>
      <c r="F28" s="13" t="e">
        <f>F8/AsocJr!F30</f>
        <v>#DIV/0!</v>
      </c>
      <c r="G28" s="13" t="e">
        <f>G8/AsocJr!G30</f>
        <v>#DIV/0!</v>
      </c>
      <c r="H28" s="13" t="e">
        <f>H8/AsocJr!H30</f>
        <v>#DIV/0!</v>
      </c>
      <c r="I28" s="13" t="e">
        <f>I8/AsocJr!I30</f>
        <v>#DIV/0!</v>
      </c>
      <c r="J28" s="13" t="e">
        <f>J8/AsocJr!J30</f>
        <v>#DIV/0!</v>
      </c>
      <c r="K28" s="13" t="e">
        <f>K8/AsocJr!K30</f>
        <v>#DIV/0!</v>
      </c>
      <c r="L28" s="13" t="e">
        <f>L8/AsocJr!L30</f>
        <v>#DIV/0!</v>
      </c>
      <c r="M28" s="13" t="e">
        <f>M8/AsocJr!M30</f>
        <v>#DIV/0!</v>
      </c>
      <c r="N28" s="13" t="e">
        <f>N8/AsocJr!N30</f>
        <v>#DIV/0!</v>
      </c>
      <c r="O28" s="13" t="e">
        <f>O8/AsocJr!O30</f>
        <v>#DIV/0!</v>
      </c>
      <c r="P28" s="13" t="e">
        <f>P8/AsocJr!P30</f>
        <v>#DIV/0!</v>
      </c>
      <c r="Q28" s="13" t="e">
        <f>Q8/AsocJr!Q30</f>
        <v>#DIV/0!</v>
      </c>
      <c r="R28" s="13" t="e">
        <f>R8/AsocJr!R30</f>
        <v>#DIV/0!</v>
      </c>
      <c r="S28" s="13" t="e">
        <f>S8/AsocJr!S30</f>
        <v>#DIV/0!</v>
      </c>
      <c r="T28" s="13" t="e">
        <f>T8/AsocJr!T30</f>
        <v>#DIV/0!</v>
      </c>
      <c r="U28" s="13" t="e">
        <f>U8/AsocJr!U30</f>
        <v>#DIV/0!</v>
      </c>
      <c r="V28" s="13" t="e">
        <f>V8/AsocJr!V30</f>
        <v>#DIV/0!</v>
      </c>
      <c r="W28" s="13" t="e">
        <f>W8/AsocJr!W30</f>
        <v>#DIV/0!</v>
      </c>
      <c r="X28" s="13" t="e">
        <f>X8/AsocJr!X30</f>
        <v>#DIV/0!</v>
      </c>
      <c r="Y28" s="13" t="e">
        <f>Y8/AsocJr!Y30</f>
        <v>#DIV/0!</v>
      </c>
      <c r="Z28" s="13" t="e">
        <f>Z8/AsocJr!Z30</f>
        <v>#DIV/0!</v>
      </c>
      <c r="AA28" s="13" t="e">
        <f>AA8/AsocJr!AA30</f>
        <v>#DIV/0!</v>
      </c>
      <c r="AB28" s="13" t="e">
        <f>AB8/AsocJr!AB30</f>
        <v>#DIV/0!</v>
      </c>
      <c r="AC28" s="13" t="e">
        <f>AC8/AsocJr!AC30</f>
        <v>#DIV/0!</v>
      </c>
      <c r="AD28" s="13" t="e">
        <f>AD8/AsocJr!AD30</f>
        <v>#DIV/0!</v>
      </c>
      <c r="AE28" s="13" t="e">
        <f>AE8/AsocJr!AE30</f>
        <v>#DIV/0!</v>
      </c>
      <c r="AF28" s="13" t="e">
        <f>AF8/AsocJr!AF30</f>
        <v>#DIV/0!</v>
      </c>
      <c r="AG28" s="13" t="e">
        <f>AG8/AsocJr!AG30</f>
        <v>#DIV/0!</v>
      </c>
      <c r="AH28" s="13" t="e">
        <f>AH8/AsocJr!AH30</f>
        <v>#DIV/0!</v>
      </c>
      <c r="AI28" s="13" t="e">
        <f>AI8/AsocJr!AI30</f>
        <v>#DIV/0!</v>
      </c>
      <c r="AJ28" s="13" t="e">
        <f>AJ8/AsocJr!AJ30</f>
        <v>#DIV/0!</v>
      </c>
      <c r="AK28" s="13" t="e">
        <f>AK8/AsocJr!AK30</f>
        <v>#DIV/0!</v>
      </c>
      <c r="AL28" s="13" t="e">
        <f>AL8/AsocJr!AL30</f>
        <v>#DIV/0!</v>
      </c>
      <c r="AM28" s="13" t="e">
        <f>AM8/AsocJr!AM30</f>
        <v>#DIV/0!</v>
      </c>
      <c r="AN28" s="13" t="e">
        <f>AN8/AsocJr!AN30</f>
        <v>#DIV/0!</v>
      </c>
      <c r="AO28" s="13" t="e">
        <f>AO8/AsocJr!AO30</f>
        <v>#DIV/0!</v>
      </c>
      <c r="AP28" s="13" t="e">
        <f>AP8/AsocJr!AP30</f>
        <v>#DIV/0!</v>
      </c>
      <c r="AQ28" s="13" t="e">
        <f>AQ8/AsocJr!AQ30</f>
        <v>#DIV/0!</v>
      </c>
      <c r="AR28" s="13" t="e">
        <f>AR8/AsocJr!AR30</f>
        <v>#DIV/0!</v>
      </c>
      <c r="AS28" s="13" t="e">
        <f>AS8/AsocJr!AS30</f>
        <v>#DIV/0!</v>
      </c>
      <c r="AT28" s="13" t="e">
        <f>AT8/AsocJr!AT30</f>
        <v>#DIV/0!</v>
      </c>
      <c r="AU28" s="13" t="e">
        <f>AU8/AsocJr!AU30</f>
        <v>#DIV/0!</v>
      </c>
      <c r="AV28" s="13" t="e">
        <f>AV8/AsocJr!AV30</f>
        <v>#DIV/0!</v>
      </c>
      <c r="AW28" s="13" t="e">
        <f>AW8/AsocJr!AW30</f>
        <v>#DIV/0!</v>
      </c>
      <c r="AX28" s="13" t="e">
        <f>AX8/AsocJr!AX30</f>
        <v>#DIV/0!</v>
      </c>
      <c r="AY28" s="13" t="e">
        <f>AY8/AsocJr!AY30</f>
        <v>#DIV/0!</v>
      </c>
      <c r="AZ28" s="13" t="e">
        <f>AZ8/AsocJr!AZ30</f>
        <v>#DIV/0!</v>
      </c>
      <c r="BA28" s="13" t="e">
        <f>BA8/AsocJr!BA30</f>
        <v>#DIV/0!</v>
      </c>
      <c r="BB28" s="13" t="e">
        <f>BB8/AsocJr!BB30</f>
        <v>#DIV/0!</v>
      </c>
    </row>
    <row r="29" spans="1:54" x14ac:dyDescent="0.3">
      <c r="A29" s="5" t="s">
        <v>24</v>
      </c>
      <c r="C29" s="13" t="e">
        <f>C9/AsocJr!C31</f>
        <v>#DIV/0!</v>
      </c>
      <c r="D29" s="13" t="e">
        <f>D9/AsocJr!D31</f>
        <v>#DIV/0!</v>
      </c>
      <c r="E29" s="13" t="e">
        <f>E9/AsocJr!E31</f>
        <v>#DIV/0!</v>
      </c>
      <c r="F29" s="13" t="e">
        <f>F9/AsocJr!F31</f>
        <v>#DIV/0!</v>
      </c>
      <c r="G29" s="13" t="e">
        <f>G9/AsocJr!G31</f>
        <v>#DIV/0!</v>
      </c>
      <c r="H29" s="13" t="e">
        <f>H9/AsocJr!H31</f>
        <v>#DIV/0!</v>
      </c>
      <c r="I29" s="13" t="e">
        <f>I9/AsocJr!I31</f>
        <v>#DIV/0!</v>
      </c>
      <c r="J29" s="13" t="e">
        <f>J9/AsocJr!J31</f>
        <v>#DIV/0!</v>
      </c>
      <c r="K29" s="13" t="e">
        <f>K9/AsocJr!K31</f>
        <v>#DIV/0!</v>
      </c>
      <c r="L29" s="13" t="e">
        <f>L9/AsocJr!L31</f>
        <v>#DIV/0!</v>
      </c>
      <c r="M29" s="13" t="e">
        <f>M9/AsocJr!M31</f>
        <v>#DIV/0!</v>
      </c>
      <c r="N29" s="13" t="e">
        <f>N9/AsocJr!N31</f>
        <v>#DIV/0!</v>
      </c>
      <c r="O29" s="13" t="e">
        <f>O9/AsocJr!O31</f>
        <v>#DIV/0!</v>
      </c>
      <c r="P29" s="13" t="e">
        <f>P9/AsocJr!P31</f>
        <v>#DIV/0!</v>
      </c>
      <c r="Q29" s="13" t="e">
        <f>Q9/AsocJr!Q31</f>
        <v>#DIV/0!</v>
      </c>
      <c r="R29" s="13" t="e">
        <f>R9/AsocJr!R31</f>
        <v>#DIV/0!</v>
      </c>
      <c r="S29" s="13" t="e">
        <f>S9/AsocJr!S31</f>
        <v>#DIV/0!</v>
      </c>
      <c r="T29" s="13" t="e">
        <f>T9/AsocJr!T31</f>
        <v>#DIV/0!</v>
      </c>
      <c r="U29" s="13" t="e">
        <f>U9/AsocJr!U31</f>
        <v>#DIV/0!</v>
      </c>
      <c r="V29" s="13" t="e">
        <f>V9/AsocJr!V31</f>
        <v>#DIV/0!</v>
      </c>
      <c r="W29" s="13" t="e">
        <f>W9/AsocJr!W31</f>
        <v>#DIV/0!</v>
      </c>
      <c r="X29" s="13" t="e">
        <f>X9/AsocJr!X31</f>
        <v>#DIV/0!</v>
      </c>
      <c r="Y29" s="13" t="e">
        <f>Y9/AsocJr!Y31</f>
        <v>#DIV/0!</v>
      </c>
      <c r="Z29" s="13" t="e">
        <f>Z9/AsocJr!Z31</f>
        <v>#DIV/0!</v>
      </c>
      <c r="AA29" s="13" t="e">
        <f>AA9/AsocJr!AA31</f>
        <v>#DIV/0!</v>
      </c>
      <c r="AB29" s="13" t="e">
        <f>AB9/AsocJr!AB31</f>
        <v>#DIV/0!</v>
      </c>
      <c r="AC29" s="13" t="e">
        <f>AC9/AsocJr!AC31</f>
        <v>#DIV/0!</v>
      </c>
      <c r="AD29" s="13" t="e">
        <f>AD9/AsocJr!AD31</f>
        <v>#DIV/0!</v>
      </c>
      <c r="AE29" s="13" t="e">
        <f>AE9/AsocJr!AE31</f>
        <v>#DIV/0!</v>
      </c>
      <c r="AF29" s="13" t="e">
        <f>AF9/AsocJr!AF31</f>
        <v>#DIV/0!</v>
      </c>
      <c r="AG29" s="13" t="e">
        <f>AG9/AsocJr!AG31</f>
        <v>#DIV/0!</v>
      </c>
      <c r="AH29" s="13" t="e">
        <f>AH9/AsocJr!AH31</f>
        <v>#DIV/0!</v>
      </c>
      <c r="AI29" s="13" t="e">
        <f>AI9/AsocJr!AI31</f>
        <v>#DIV/0!</v>
      </c>
      <c r="AJ29" s="13" t="e">
        <f>AJ9/AsocJr!AJ31</f>
        <v>#DIV/0!</v>
      </c>
      <c r="AK29" s="13" t="e">
        <f>AK9/AsocJr!AK31</f>
        <v>#DIV/0!</v>
      </c>
      <c r="AL29" s="13" t="e">
        <f>AL9/AsocJr!AL31</f>
        <v>#DIV/0!</v>
      </c>
      <c r="AM29" s="13" t="e">
        <f>AM9/AsocJr!AM31</f>
        <v>#DIV/0!</v>
      </c>
      <c r="AN29" s="13" t="e">
        <f>AN9/AsocJr!AN31</f>
        <v>#DIV/0!</v>
      </c>
      <c r="AO29" s="13" t="e">
        <f>AO9/AsocJr!AO31</f>
        <v>#DIV/0!</v>
      </c>
      <c r="AP29" s="13" t="e">
        <f>AP9/AsocJr!AP31</f>
        <v>#DIV/0!</v>
      </c>
      <c r="AQ29" s="13" t="e">
        <f>AQ9/AsocJr!AQ31</f>
        <v>#DIV/0!</v>
      </c>
      <c r="AR29" s="13" t="e">
        <f>AR9/AsocJr!AR31</f>
        <v>#DIV/0!</v>
      </c>
      <c r="AS29" s="13" t="e">
        <f>AS9/AsocJr!AS31</f>
        <v>#DIV/0!</v>
      </c>
      <c r="AT29" s="13" t="e">
        <f>AT9/AsocJr!AT31</f>
        <v>#DIV/0!</v>
      </c>
      <c r="AU29" s="13" t="e">
        <f>AU9/AsocJr!AU31</f>
        <v>#DIV/0!</v>
      </c>
      <c r="AV29" s="13" t="e">
        <f>AV9/AsocJr!AV31</f>
        <v>#DIV/0!</v>
      </c>
      <c r="AW29" s="13" t="e">
        <f>AW9/AsocJr!AW31</f>
        <v>#DIV/0!</v>
      </c>
      <c r="AX29" s="13" t="e">
        <f>AX9/AsocJr!AX31</f>
        <v>#DIV/0!</v>
      </c>
      <c r="AY29" s="13" t="e">
        <f>AY9/AsocJr!AY31</f>
        <v>#DIV/0!</v>
      </c>
      <c r="AZ29" s="13" t="e">
        <f>AZ9/AsocJr!AZ31</f>
        <v>#DIV/0!</v>
      </c>
      <c r="BA29" s="13" t="e">
        <f>BA9/AsocJr!BA31</f>
        <v>#DIV/0!</v>
      </c>
      <c r="BB29" s="13" t="e">
        <f>BB9/AsocJr!BB31</f>
        <v>#DIV/0!</v>
      </c>
    </row>
    <row r="30" spans="1:54" x14ac:dyDescent="0.3">
      <c r="A30" s="5" t="s">
        <v>25</v>
      </c>
      <c r="C30" s="13" t="e">
        <f>C10/AsocJr!C32</f>
        <v>#DIV/0!</v>
      </c>
      <c r="D30" s="13" t="e">
        <f>D10/AsocJr!D32</f>
        <v>#DIV/0!</v>
      </c>
      <c r="E30" s="13" t="e">
        <f>E10/AsocJr!E32</f>
        <v>#DIV/0!</v>
      </c>
      <c r="F30" s="13" t="e">
        <f>F10/AsocJr!F32</f>
        <v>#DIV/0!</v>
      </c>
      <c r="G30" s="13" t="e">
        <f>G10/AsocJr!G32</f>
        <v>#DIV/0!</v>
      </c>
      <c r="H30" s="13" t="e">
        <f>H10/AsocJr!H32</f>
        <v>#DIV/0!</v>
      </c>
      <c r="I30" s="13" t="e">
        <f>I10/AsocJr!I32</f>
        <v>#DIV/0!</v>
      </c>
      <c r="J30" s="13" t="e">
        <f>J10/AsocJr!J32</f>
        <v>#DIV/0!</v>
      </c>
      <c r="K30" s="13" t="e">
        <f>K10/AsocJr!K32</f>
        <v>#DIV/0!</v>
      </c>
      <c r="L30" s="13" t="e">
        <f>L10/AsocJr!L32</f>
        <v>#DIV/0!</v>
      </c>
      <c r="M30" s="13" t="e">
        <f>M10/AsocJr!M32</f>
        <v>#DIV/0!</v>
      </c>
      <c r="N30" s="13" t="e">
        <f>N10/AsocJr!N32</f>
        <v>#DIV/0!</v>
      </c>
      <c r="O30" s="13" t="e">
        <f>O10/AsocJr!O32</f>
        <v>#DIV/0!</v>
      </c>
      <c r="P30" s="13" t="e">
        <f>P10/AsocJr!P32</f>
        <v>#DIV/0!</v>
      </c>
      <c r="Q30" s="13" t="e">
        <f>Q10/AsocJr!Q32</f>
        <v>#DIV/0!</v>
      </c>
      <c r="R30" s="13" t="e">
        <f>R10/AsocJr!R32</f>
        <v>#DIV/0!</v>
      </c>
      <c r="S30" s="13" t="e">
        <f>S10/AsocJr!S32</f>
        <v>#DIV/0!</v>
      </c>
      <c r="T30" s="13" t="e">
        <f>T10/AsocJr!T32</f>
        <v>#DIV/0!</v>
      </c>
      <c r="U30" s="13" t="e">
        <f>U10/AsocJr!U32</f>
        <v>#DIV/0!</v>
      </c>
      <c r="V30" s="13" t="e">
        <f>V10/AsocJr!V32</f>
        <v>#DIV/0!</v>
      </c>
      <c r="W30" s="13" t="e">
        <f>W10/AsocJr!W32</f>
        <v>#DIV/0!</v>
      </c>
      <c r="X30" s="13" t="e">
        <f>X10/AsocJr!X32</f>
        <v>#DIV/0!</v>
      </c>
      <c r="Y30" s="13" t="e">
        <f>Y10/AsocJr!Y32</f>
        <v>#DIV/0!</v>
      </c>
      <c r="Z30" s="13" t="e">
        <f>Z10/AsocJr!Z32</f>
        <v>#DIV/0!</v>
      </c>
      <c r="AA30" s="13" t="e">
        <f>AA10/AsocJr!AA32</f>
        <v>#DIV/0!</v>
      </c>
      <c r="AB30" s="13" t="e">
        <f>AB10/AsocJr!AB32</f>
        <v>#DIV/0!</v>
      </c>
      <c r="AC30" s="13" t="e">
        <f>AC10/AsocJr!AC32</f>
        <v>#DIV/0!</v>
      </c>
      <c r="AD30" s="13" t="e">
        <f>AD10/AsocJr!AD32</f>
        <v>#DIV/0!</v>
      </c>
      <c r="AE30" s="13" t="e">
        <f>AE10/AsocJr!AE32</f>
        <v>#DIV/0!</v>
      </c>
      <c r="AF30" s="13" t="e">
        <f>AF10/AsocJr!AF32</f>
        <v>#DIV/0!</v>
      </c>
      <c r="AG30" s="13" t="e">
        <f>AG10/AsocJr!AG32</f>
        <v>#DIV/0!</v>
      </c>
      <c r="AH30" s="13" t="e">
        <f>AH10/AsocJr!AH32</f>
        <v>#DIV/0!</v>
      </c>
      <c r="AI30" s="13" t="e">
        <f>AI10/AsocJr!AI32</f>
        <v>#DIV/0!</v>
      </c>
      <c r="AJ30" s="13" t="e">
        <f>AJ10/AsocJr!AJ32</f>
        <v>#DIV/0!</v>
      </c>
      <c r="AK30" s="13" t="e">
        <f>AK10/AsocJr!AK32</f>
        <v>#DIV/0!</v>
      </c>
      <c r="AL30" s="13" t="e">
        <f>AL10/AsocJr!AL32</f>
        <v>#DIV/0!</v>
      </c>
      <c r="AM30" s="13" t="e">
        <f>AM10/AsocJr!AM32</f>
        <v>#DIV/0!</v>
      </c>
      <c r="AN30" s="13" t="e">
        <f>AN10/AsocJr!AN32</f>
        <v>#DIV/0!</v>
      </c>
      <c r="AO30" s="13" t="e">
        <f>AO10/AsocJr!AO32</f>
        <v>#DIV/0!</v>
      </c>
      <c r="AP30" s="13" t="e">
        <f>AP10/AsocJr!AP32</f>
        <v>#DIV/0!</v>
      </c>
      <c r="AQ30" s="13" t="e">
        <f>AQ10/AsocJr!AQ32</f>
        <v>#DIV/0!</v>
      </c>
      <c r="AR30" s="13" t="e">
        <f>AR10/AsocJr!AR32</f>
        <v>#DIV/0!</v>
      </c>
      <c r="AS30" s="13" t="e">
        <f>AS10/AsocJr!AS32</f>
        <v>#DIV/0!</v>
      </c>
      <c r="AT30" s="13" t="e">
        <f>AT10/AsocJr!AT32</f>
        <v>#DIV/0!</v>
      </c>
      <c r="AU30" s="13" t="e">
        <f>AU10/AsocJr!AU32</f>
        <v>#DIV/0!</v>
      </c>
      <c r="AV30" s="13" t="e">
        <f>AV10/AsocJr!AV32</f>
        <v>#DIV/0!</v>
      </c>
      <c r="AW30" s="13" t="e">
        <f>AW10/AsocJr!AW32</f>
        <v>#DIV/0!</v>
      </c>
      <c r="AX30" s="13" t="e">
        <f>AX10/AsocJr!AX32</f>
        <v>#DIV/0!</v>
      </c>
      <c r="AY30" s="13" t="e">
        <f>AY10/AsocJr!AY32</f>
        <v>#DIV/0!</v>
      </c>
      <c r="AZ30" s="13" t="e">
        <f>AZ10/AsocJr!AZ32</f>
        <v>#DIV/0!</v>
      </c>
      <c r="BA30" s="13" t="e">
        <f>BA10/AsocJr!BA32</f>
        <v>#DIV/0!</v>
      </c>
      <c r="BB30" s="13" t="e">
        <f>BB10/AsocJr!BB32</f>
        <v>#DIV/0!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E42"/>
  <sheetViews>
    <sheetView workbookViewId="0">
      <selection activeCell="D1" sqref="D1"/>
    </sheetView>
  </sheetViews>
  <sheetFormatPr baseColWidth="10" defaultColWidth="8.88671875" defaultRowHeight="13.8" x14ac:dyDescent="0.3"/>
  <cols>
    <col min="1" max="1" width="18.5546875" style="52" customWidth="1"/>
    <col min="2" max="5" width="14.5546875" style="54" customWidth="1"/>
    <col min="6" max="16384" width="8.88671875" style="52"/>
  </cols>
  <sheetData>
    <row r="1" spans="1:5" x14ac:dyDescent="0.3">
      <c r="B1" s="53" t="s">
        <v>143</v>
      </c>
      <c r="C1" s="53" t="s">
        <v>144</v>
      </c>
      <c r="D1" s="53" t="s">
        <v>145</v>
      </c>
      <c r="E1" s="53" t="s">
        <v>146</v>
      </c>
    </row>
    <row r="2" spans="1:5" x14ac:dyDescent="0.3">
      <c r="A2" s="60" t="s">
        <v>0</v>
      </c>
      <c r="B2" s="61">
        <f>BC!O2</f>
        <v>3</v>
      </c>
      <c r="C2" s="61">
        <f>BC!AZ2</f>
        <v>4</v>
      </c>
      <c r="D2" s="61">
        <f>BC!BA2</f>
        <v>5</v>
      </c>
      <c r="E2" s="61">
        <f>BC!BB2</f>
        <v>6</v>
      </c>
    </row>
    <row r="3" spans="1:5" ht="11.4" customHeight="1" x14ac:dyDescent="0.3">
      <c r="A3" s="52" t="s">
        <v>147</v>
      </c>
      <c r="B3" s="54">
        <f>BC!O3</f>
        <v>1</v>
      </c>
      <c r="C3" s="54">
        <f>BC!AZ3</f>
        <v>1</v>
      </c>
      <c r="D3" s="54">
        <f>BC!Q3</f>
        <v>1</v>
      </c>
      <c r="E3" s="54">
        <f>BC!R3</f>
        <v>1</v>
      </c>
    </row>
    <row r="4" spans="1:5" ht="11.4" customHeight="1" x14ac:dyDescent="0.3">
      <c r="A4" s="52" t="s">
        <v>2</v>
      </c>
      <c r="B4" s="54">
        <f>BC!O5</f>
        <v>1</v>
      </c>
      <c r="C4" s="54">
        <f>BC!AZ5</f>
        <v>1</v>
      </c>
      <c r="D4" s="54">
        <f>BC!BA5</f>
        <v>2</v>
      </c>
      <c r="E4" s="54">
        <f>BC!BB5</f>
        <v>3</v>
      </c>
    </row>
    <row r="5" spans="1:5" ht="11.4" customHeight="1" x14ac:dyDescent="0.3">
      <c r="A5" s="52" t="s">
        <v>3</v>
      </c>
      <c r="B5" s="54">
        <f>BC!O6</f>
        <v>1</v>
      </c>
      <c r="C5" s="54">
        <f>BC!AZ6</f>
        <v>2</v>
      </c>
      <c r="D5" s="54">
        <f>BC!BA6</f>
        <v>2</v>
      </c>
      <c r="E5" s="54">
        <f>BC!BB6</f>
        <v>2</v>
      </c>
    </row>
    <row r="6" spans="1:5" ht="8.4" customHeight="1" x14ac:dyDescent="0.3"/>
    <row r="7" spans="1:5" x14ac:dyDescent="0.3">
      <c r="A7" s="60" t="s">
        <v>148</v>
      </c>
      <c r="B7" s="62">
        <f>BC!O14</f>
        <v>368</v>
      </c>
      <c r="C7" s="62">
        <f>BC!AZ14</f>
        <v>476</v>
      </c>
      <c r="D7" s="62">
        <f>BC!BA14</f>
        <v>745</v>
      </c>
      <c r="E7" s="62">
        <f>BC!BB14</f>
        <v>1033</v>
      </c>
    </row>
    <row r="8" spans="1:5" ht="8.4" customHeight="1" x14ac:dyDescent="0.3">
      <c r="B8" s="55"/>
      <c r="C8" s="55"/>
      <c r="D8" s="55"/>
      <c r="E8" s="55"/>
    </row>
    <row r="9" spans="1:5" x14ac:dyDescent="0.3">
      <c r="A9" s="60" t="s">
        <v>33</v>
      </c>
      <c r="B9" s="63">
        <f>BC!O24</f>
        <v>102773230</v>
      </c>
      <c r="C9" s="63">
        <f>BC!AZ24</f>
        <v>122748660</v>
      </c>
      <c r="D9" s="63">
        <f>BC!BA24</f>
        <v>203917640</v>
      </c>
      <c r="E9" s="63">
        <f>BC!BB24</f>
        <v>291201800</v>
      </c>
    </row>
    <row r="10" spans="1:5" ht="8.4" customHeight="1" x14ac:dyDescent="0.3">
      <c r="A10" s="56"/>
      <c r="B10" s="64"/>
      <c r="C10" s="64"/>
      <c r="D10" s="64"/>
      <c r="E10" s="64"/>
    </row>
    <row r="11" spans="1:5" x14ac:dyDescent="0.3">
      <c r="A11" s="60" t="s">
        <v>36</v>
      </c>
      <c r="B11" s="63">
        <f>BC!O34</f>
        <v>15500110</v>
      </c>
      <c r="C11" s="63">
        <f>BC!AZ34</f>
        <v>19533120</v>
      </c>
      <c r="D11" s="63">
        <f>BC!BA34</f>
        <v>30703480</v>
      </c>
      <c r="E11" s="63">
        <f>BC!BB34</f>
        <v>42652600</v>
      </c>
    </row>
    <row r="12" spans="1:5" ht="8.4" customHeight="1" x14ac:dyDescent="0.3">
      <c r="B12" s="55"/>
      <c r="C12" s="55"/>
      <c r="D12" s="55"/>
      <c r="E12" s="55"/>
    </row>
    <row r="13" spans="1:5" x14ac:dyDescent="0.3">
      <c r="A13" s="60" t="s">
        <v>42</v>
      </c>
      <c r="B13" s="63">
        <f>BC!O44</f>
        <v>10161906.939072175</v>
      </c>
      <c r="C13" s="63">
        <f>BC!AZ44</f>
        <v>32614621.610829342</v>
      </c>
      <c r="D13" s="63">
        <f>BC!BA44</f>
        <v>59851463.375725873</v>
      </c>
      <c r="E13" s="63">
        <f>BC!BB44</f>
        <v>99340385.188918546</v>
      </c>
    </row>
    <row r="14" spans="1:5" ht="8.4" customHeight="1" x14ac:dyDescent="0.3">
      <c r="B14" s="55"/>
      <c r="C14" s="55"/>
      <c r="D14" s="55"/>
      <c r="E14" s="55"/>
    </row>
    <row r="15" spans="1:5" x14ac:dyDescent="0.3">
      <c r="A15" s="60" t="s">
        <v>99</v>
      </c>
      <c r="B15" s="63">
        <f>BC!O54</f>
        <v>92611323.060927823</v>
      </c>
      <c r="C15" s="63">
        <f>BC!AZ54</f>
        <v>90134038.389170662</v>
      </c>
      <c r="D15" s="63">
        <f>BC!BA54</f>
        <v>144066176.62427413</v>
      </c>
      <c r="E15" s="63">
        <f>BC!BB54</f>
        <v>191861414.81108147</v>
      </c>
    </row>
    <row r="16" spans="1:5" ht="8.4" customHeight="1" x14ac:dyDescent="0.3">
      <c r="B16" s="55"/>
      <c r="C16" s="55"/>
      <c r="D16" s="55"/>
      <c r="E16" s="55"/>
    </row>
    <row r="17" spans="1:5" x14ac:dyDescent="0.3">
      <c r="A17" s="60" t="s">
        <v>149</v>
      </c>
      <c r="B17" s="63">
        <f>BC!O64</f>
        <v>94351815.056474954</v>
      </c>
      <c r="C17" s="63">
        <f>BC!AZ64</f>
        <v>188360472.83959234</v>
      </c>
      <c r="D17" s="63">
        <f>BC!BA64</f>
        <v>337123271.82116818</v>
      </c>
      <c r="E17" s="63">
        <f>BC!BB64</f>
        <v>535812756.67397916</v>
      </c>
    </row>
    <row r="18" spans="1:5" ht="8.4" customHeight="1" x14ac:dyDescent="0.3">
      <c r="B18" s="55"/>
      <c r="C18" s="55"/>
      <c r="D18" s="55"/>
      <c r="E18" s="55"/>
    </row>
    <row r="19" spans="1:5" x14ac:dyDescent="0.3">
      <c r="A19" s="60" t="s">
        <v>150</v>
      </c>
      <c r="B19" s="63">
        <f>BC!O74</f>
        <v>4279680.2645999994</v>
      </c>
      <c r="C19" s="63">
        <f>BC!AZ74</f>
        <v>5498145.8232000005</v>
      </c>
      <c r="D19" s="63">
        <f>BC!BA74</f>
        <v>8530837.1527999993</v>
      </c>
      <c r="E19" s="63">
        <f>BC!BB74</f>
        <v>11766318.836000003</v>
      </c>
    </row>
    <row r="20" spans="1:5" x14ac:dyDescent="0.3">
      <c r="A20" s="56"/>
      <c r="B20" s="57"/>
      <c r="C20" s="57"/>
      <c r="D20" s="57"/>
      <c r="E20" s="57"/>
    </row>
    <row r="21" spans="1:5" x14ac:dyDescent="0.3">
      <c r="A21" s="56"/>
      <c r="B21" s="57"/>
      <c r="C21" s="57"/>
      <c r="D21" s="57"/>
      <c r="E21" s="57"/>
    </row>
    <row r="22" spans="1:5" x14ac:dyDescent="0.3">
      <c r="A22" s="56"/>
      <c r="B22" s="57"/>
      <c r="C22" s="57"/>
      <c r="D22" s="57"/>
      <c r="E22" s="57"/>
    </row>
    <row r="23" spans="1:5" x14ac:dyDescent="0.3">
      <c r="A23" s="56"/>
      <c r="B23" s="57"/>
      <c r="C23" s="57"/>
      <c r="D23" s="57"/>
      <c r="E23" s="57"/>
    </row>
    <row r="24" spans="1:5" x14ac:dyDescent="0.3">
      <c r="A24" s="56"/>
      <c r="B24" s="57"/>
      <c r="C24" s="57"/>
      <c r="D24" s="57"/>
      <c r="E24" s="57"/>
    </row>
    <row r="25" spans="1:5" x14ac:dyDescent="0.3">
      <c r="A25" s="56"/>
      <c r="B25" s="57"/>
      <c r="C25" s="57"/>
      <c r="D25" s="57"/>
      <c r="E25" s="57"/>
    </row>
    <row r="26" spans="1:5" x14ac:dyDescent="0.3">
      <c r="A26" s="56"/>
      <c r="B26" s="57"/>
      <c r="C26" s="57"/>
      <c r="D26" s="57"/>
      <c r="E26" s="57"/>
    </row>
    <row r="27" spans="1:5" x14ac:dyDescent="0.3">
      <c r="A27" s="56"/>
      <c r="B27" s="57"/>
      <c r="C27" s="57"/>
      <c r="D27" s="57"/>
      <c r="E27" s="57"/>
    </row>
    <row r="28" spans="1:5" x14ac:dyDescent="0.3">
      <c r="A28" s="56"/>
      <c r="B28" s="57"/>
      <c r="C28" s="57"/>
      <c r="D28" s="57"/>
      <c r="E28" s="57"/>
    </row>
    <row r="29" spans="1:5" x14ac:dyDescent="0.3">
      <c r="A29" s="56"/>
      <c r="B29" s="57"/>
      <c r="C29" s="57"/>
      <c r="D29" s="57"/>
      <c r="E29" s="57"/>
    </row>
    <row r="30" spans="1:5" x14ac:dyDescent="0.3">
      <c r="A30" s="56"/>
      <c r="B30" s="57"/>
      <c r="C30" s="57"/>
      <c r="D30" s="57"/>
      <c r="E30" s="57"/>
    </row>
    <row r="31" spans="1:5" x14ac:dyDescent="0.3">
      <c r="A31" s="56"/>
      <c r="B31" s="57"/>
      <c r="C31" s="57"/>
      <c r="D31" s="57"/>
      <c r="E31" s="57"/>
    </row>
    <row r="32" spans="1:5" x14ac:dyDescent="0.3">
      <c r="A32" s="56"/>
      <c r="B32" s="57"/>
      <c r="C32" s="57"/>
      <c r="D32" s="57"/>
      <c r="E32" s="57"/>
    </row>
    <row r="33" spans="1:5" x14ac:dyDescent="0.3">
      <c r="A33" s="56"/>
      <c r="B33" s="57"/>
      <c r="C33" s="57"/>
      <c r="D33" s="57"/>
      <c r="E33" s="57"/>
    </row>
    <row r="34" spans="1:5" x14ac:dyDescent="0.3">
      <c r="A34" s="56"/>
      <c r="B34" s="57"/>
      <c r="C34" s="57"/>
      <c r="D34" s="57"/>
      <c r="E34" s="57"/>
    </row>
    <row r="35" spans="1:5" x14ac:dyDescent="0.3">
      <c r="A35" s="56"/>
      <c r="B35" s="57"/>
      <c r="C35" s="57"/>
      <c r="D35" s="57"/>
      <c r="E35" s="57"/>
    </row>
    <row r="36" spans="1:5" x14ac:dyDescent="0.3">
      <c r="A36" s="56"/>
      <c r="B36" s="57"/>
      <c r="C36" s="57"/>
      <c r="D36" s="57"/>
      <c r="E36" s="57"/>
    </row>
    <row r="37" spans="1:5" x14ac:dyDescent="0.3">
      <c r="A37" s="56"/>
      <c r="B37" s="57"/>
      <c r="C37" s="57"/>
      <c r="D37" s="57"/>
      <c r="E37" s="57"/>
    </row>
    <row r="38" spans="1:5" x14ac:dyDescent="0.3">
      <c r="A38" s="56"/>
      <c r="B38" s="57"/>
      <c r="C38" s="57"/>
      <c r="D38" s="57"/>
      <c r="E38" s="57"/>
    </row>
    <row r="39" spans="1:5" x14ac:dyDescent="0.3">
      <c r="A39" s="56"/>
      <c r="B39" s="57"/>
      <c r="C39" s="57"/>
      <c r="D39" s="57"/>
      <c r="E39" s="57"/>
    </row>
    <row r="40" spans="1:5" x14ac:dyDescent="0.3">
      <c r="A40" s="56"/>
      <c r="B40" s="57"/>
      <c r="C40" s="57"/>
      <c r="D40" s="57"/>
      <c r="E40" s="57"/>
    </row>
    <row r="41" spans="1:5" x14ac:dyDescent="0.3">
      <c r="A41" s="56"/>
      <c r="B41" s="57"/>
      <c r="C41" s="57"/>
      <c r="D41" s="57"/>
      <c r="E41" s="57"/>
    </row>
    <row r="42" spans="1:5" x14ac:dyDescent="0.3">
      <c r="A42" s="56"/>
      <c r="B42" s="57"/>
      <c r="C42" s="57"/>
      <c r="D42" s="57"/>
      <c r="E42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BF12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18" sqref="G18"/>
    </sheetView>
  </sheetViews>
  <sheetFormatPr baseColWidth="10" defaultColWidth="8.88671875" defaultRowHeight="12" x14ac:dyDescent="0.25"/>
  <cols>
    <col min="1" max="1" width="25.6640625" style="5" customWidth="1"/>
    <col min="2" max="2" width="24.33203125" style="5" hidden="1" customWidth="1"/>
    <col min="3" max="14" width="10" style="5" customWidth="1"/>
    <col min="15" max="15" width="10.6640625" style="78" bestFit="1" customWidth="1"/>
    <col min="16" max="51" width="8.88671875" style="5" hidden="1" customWidth="1"/>
    <col min="52" max="52" width="9.88671875" style="5" customWidth="1"/>
    <col min="53" max="54" width="11" style="5" bestFit="1" customWidth="1"/>
    <col min="55" max="16384" width="8.88671875" style="5"/>
  </cols>
  <sheetData>
    <row r="1" spans="1:58" x14ac:dyDescent="0.25">
      <c r="C1" s="7" t="s">
        <v>186</v>
      </c>
      <c r="D1" s="7" t="s">
        <v>187</v>
      </c>
      <c r="E1" s="7" t="s">
        <v>6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12</v>
      </c>
      <c r="L1" s="7" t="s">
        <v>13</v>
      </c>
      <c r="M1" s="7" t="s">
        <v>14</v>
      </c>
      <c r="N1" s="7" t="s">
        <v>15</v>
      </c>
      <c r="O1" s="76" t="s">
        <v>16</v>
      </c>
      <c r="P1" s="7" t="s">
        <v>104</v>
      </c>
      <c r="Q1" s="7" t="s">
        <v>105</v>
      </c>
      <c r="R1" s="7" t="s">
        <v>106</v>
      </c>
      <c r="S1" s="7" t="s">
        <v>107</v>
      </c>
      <c r="T1" s="7" t="s">
        <v>108</v>
      </c>
      <c r="U1" s="7" t="s">
        <v>109</v>
      </c>
      <c r="V1" s="7" t="s">
        <v>110</v>
      </c>
      <c r="W1" s="7" t="s">
        <v>111</v>
      </c>
      <c r="X1" s="7" t="s">
        <v>112</v>
      </c>
      <c r="Y1" s="7" t="s">
        <v>113</v>
      </c>
      <c r="Z1" s="7" t="s">
        <v>114</v>
      </c>
      <c r="AA1" s="7" t="s">
        <v>115</v>
      </c>
      <c r="AB1" s="7" t="s">
        <v>116</v>
      </c>
      <c r="AC1" s="7" t="s">
        <v>117</v>
      </c>
      <c r="AD1" s="7" t="s">
        <v>118</v>
      </c>
      <c r="AE1" s="7" t="s">
        <v>119</v>
      </c>
      <c r="AF1" s="7" t="s">
        <v>120</v>
      </c>
      <c r="AG1" s="7" t="s">
        <v>121</v>
      </c>
      <c r="AH1" s="7" t="s">
        <v>122</v>
      </c>
      <c r="AI1" s="7" t="s">
        <v>123</v>
      </c>
      <c r="AJ1" s="7" t="s">
        <v>124</v>
      </c>
      <c r="AK1" s="7" t="s">
        <v>125</v>
      </c>
      <c r="AL1" s="7" t="s">
        <v>126</v>
      </c>
      <c r="AM1" s="7" t="s">
        <v>127</v>
      </c>
      <c r="AN1" s="7" t="s">
        <v>128</v>
      </c>
      <c r="AO1" s="7" t="s">
        <v>129</v>
      </c>
      <c r="AP1" s="7" t="s">
        <v>130</v>
      </c>
      <c r="AQ1" s="7" t="s">
        <v>131</v>
      </c>
      <c r="AR1" s="7" t="s">
        <v>132</v>
      </c>
      <c r="AS1" s="7" t="s">
        <v>133</v>
      </c>
      <c r="AT1" s="7" t="s">
        <v>134</v>
      </c>
      <c r="AU1" s="7" t="s">
        <v>135</v>
      </c>
      <c r="AV1" s="7" t="s">
        <v>136</v>
      </c>
      <c r="AW1" s="7" t="s">
        <v>137</v>
      </c>
      <c r="AX1" s="7" t="s">
        <v>138</v>
      </c>
      <c r="AY1" s="7" t="s">
        <v>139</v>
      </c>
      <c r="AZ1" s="7" t="s">
        <v>140</v>
      </c>
      <c r="BA1" s="7" t="s">
        <v>141</v>
      </c>
      <c r="BB1" s="7" t="s">
        <v>142</v>
      </c>
    </row>
    <row r="2" spans="1:58" x14ac:dyDescent="0.25">
      <c r="A2" s="19" t="s">
        <v>0</v>
      </c>
      <c r="B2" s="6"/>
      <c r="C2" s="6">
        <f>SUM(C3:C6)</f>
        <v>2</v>
      </c>
      <c r="D2" s="6">
        <f t="shared" ref="D2:N2" si="0">SUM(D3:D6)</f>
        <v>2</v>
      </c>
      <c r="E2" s="6">
        <f t="shared" si="0"/>
        <v>2</v>
      </c>
      <c r="F2" s="6">
        <f t="shared" si="0"/>
        <v>3</v>
      </c>
      <c r="G2" s="6">
        <f t="shared" si="0"/>
        <v>3</v>
      </c>
      <c r="H2" s="6">
        <f t="shared" si="0"/>
        <v>3</v>
      </c>
      <c r="I2" s="6">
        <f t="shared" si="0"/>
        <v>3</v>
      </c>
      <c r="J2" s="6">
        <f t="shared" si="0"/>
        <v>3</v>
      </c>
      <c r="K2" s="6">
        <f t="shared" si="0"/>
        <v>3</v>
      </c>
      <c r="L2" s="6">
        <f t="shared" si="0"/>
        <v>3</v>
      </c>
      <c r="M2" s="6">
        <f t="shared" si="0"/>
        <v>3</v>
      </c>
      <c r="N2" s="6">
        <f t="shared" si="0"/>
        <v>3</v>
      </c>
      <c r="O2" s="77">
        <f t="shared" ref="O2:AY2" si="1">SUM(O3:O6)</f>
        <v>3</v>
      </c>
      <c r="P2" s="6">
        <f t="shared" si="1"/>
        <v>3</v>
      </c>
      <c r="Q2" s="6">
        <f t="shared" si="1"/>
        <v>4</v>
      </c>
      <c r="R2" s="6">
        <f t="shared" si="1"/>
        <v>4</v>
      </c>
      <c r="S2" s="6">
        <f t="shared" si="1"/>
        <v>4</v>
      </c>
      <c r="T2" s="6">
        <f t="shared" si="1"/>
        <v>4</v>
      </c>
      <c r="U2" s="6">
        <f t="shared" si="1"/>
        <v>4</v>
      </c>
      <c r="V2" s="6">
        <f t="shared" si="1"/>
        <v>4</v>
      </c>
      <c r="W2" s="6">
        <f t="shared" si="1"/>
        <v>4</v>
      </c>
      <c r="X2" s="6">
        <f t="shared" si="1"/>
        <v>4</v>
      </c>
      <c r="Y2" s="6">
        <f t="shared" si="1"/>
        <v>4</v>
      </c>
      <c r="Z2" s="6">
        <f t="shared" si="1"/>
        <v>4</v>
      </c>
      <c r="AA2" s="6">
        <f t="shared" si="1"/>
        <v>4</v>
      </c>
      <c r="AB2" s="6">
        <f t="shared" si="1"/>
        <v>4</v>
      </c>
      <c r="AC2" s="6">
        <f t="shared" si="1"/>
        <v>5</v>
      </c>
      <c r="AD2" s="6">
        <f t="shared" si="1"/>
        <v>5</v>
      </c>
      <c r="AE2" s="6">
        <f t="shared" si="1"/>
        <v>5</v>
      </c>
      <c r="AF2" s="6">
        <f t="shared" si="1"/>
        <v>5</v>
      </c>
      <c r="AG2" s="6">
        <f t="shared" si="1"/>
        <v>5</v>
      </c>
      <c r="AH2" s="6">
        <f t="shared" si="1"/>
        <v>5</v>
      </c>
      <c r="AI2" s="6">
        <f t="shared" si="1"/>
        <v>5</v>
      </c>
      <c r="AJ2" s="6">
        <f t="shared" si="1"/>
        <v>5</v>
      </c>
      <c r="AK2" s="6">
        <f t="shared" si="1"/>
        <v>5</v>
      </c>
      <c r="AL2" s="6">
        <f t="shared" si="1"/>
        <v>5</v>
      </c>
      <c r="AM2" s="6">
        <f t="shared" si="1"/>
        <v>5</v>
      </c>
      <c r="AN2" s="6">
        <f t="shared" si="1"/>
        <v>5</v>
      </c>
      <c r="AO2" s="6">
        <f t="shared" si="1"/>
        <v>6</v>
      </c>
      <c r="AP2" s="6">
        <f t="shared" si="1"/>
        <v>6</v>
      </c>
      <c r="AQ2" s="6">
        <f t="shared" si="1"/>
        <v>6</v>
      </c>
      <c r="AR2" s="6">
        <f t="shared" si="1"/>
        <v>6</v>
      </c>
      <c r="AS2" s="6">
        <f t="shared" si="1"/>
        <v>6</v>
      </c>
      <c r="AT2" s="6">
        <f t="shared" si="1"/>
        <v>6</v>
      </c>
      <c r="AU2" s="6">
        <f t="shared" si="1"/>
        <v>6</v>
      </c>
      <c r="AV2" s="6">
        <f t="shared" si="1"/>
        <v>6</v>
      </c>
      <c r="AW2" s="6">
        <f t="shared" si="1"/>
        <v>6</v>
      </c>
      <c r="AX2" s="6">
        <f t="shared" si="1"/>
        <v>6</v>
      </c>
      <c r="AY2" s="6">
        <f t="shared" si="1"/>
        <v>6</v>
      </c>
      <c r="AZ2" s="6">
        <f>AA2</f>
        <v>4</v>
      </c>
      <c r="BA2" s="6">
        <f>AM2</f>
        <v>5</v>
      </c>
      <c r="BB2" s="6">
        <f>AY2</f>
        <v>6</v>
      </c>
    </row>
    <row r="3" spans="1:58" x14ac:dyDescent="0.25">
      <c r="A3" s="5" t="s">
        <v>1</v>
      </c>
      <c r="C3" s="5">
        <f>LS!C3</f>
        <v>1</v>
      </c>
      <c r="D3" s="5">
        <f>LS!D3</f>
        <v>1</v>
      </c>
      <c r="E3" s="5">
        <f>LS!E3</f>
        <v>1</v>
      </c>
      <c r="F3" s="5">
        <f>LS!F3</f>
        <v>1</v>
      </c>
      <c r="G3" s="5">
        <f>LS!G3</f>
        <v>1</v>
      </c>
      <c r="H3" s="5">
        <f>LS!H3</f>
        <v>1</v>
      </c>
      <c r="I3" s="5">
        <f>LS!I3</f>
        <v>1</v>
      </c>
      <c r="J3" s="5">
        <f>LS!J3</f>
        <v>1</v>
      </c>
      <c r="K3" s="5">
        <f>LS!K3</f>
        <v>1</v>
      </c>
      <c r="L3" s="5">
        <f>LS!L3</f>
        <v>1</v>
      </c>
      <c r="M3" s="5">
        <f>LS!M3</f>
        <v>1</v>
      </c>
      <c r="N3" s="5">
        <f>LS!N3</f>
        <v>1</v>
      </c>
      <c r="O3" s="78">
        <f>LS!O3</f>
        <v>1</v>
      </c>
      <c r="P3" s="5">
        <f>LS!P3</f>
        <v>1</v>
      </c>
      <c r="Q3" s="5">
        <f>LS!Q3</f>
        <v>1</v>
      </c>
      <c r="R3" s="5">
        <f>LS!R3</f>
        <v>1</v>
      </c>
      <c r="S3" s="5">
        <f>LS!S3</f>
        <v>1</v>
      </c>
      <c r="T3" s="5">
        <f>LS!T3</f>
        <v>1</v>
      </c>
      <c r="U3" s="5">
        <f>LS!U3</f>
        <v>1</v>
      </c>
      <c r="V3" s="5">
        <f>LS!V3</f>
        <v>1</v>
      </c>
      <c r="W3" s="5">
        <f>LS!W3</f>
        <v>1</v>
      </c>
      <c r="X3" s="5">
        <f>LS!X3</f>
        <v>1</v>
      </c>
      <c r="Y3" s="5">
        <f>LS!Y3</f>
        <v>1</v>
      </c>
      <c r="Z3" s="5">
        <f>LS!Z3</f>
        <v>1</v>
      </c>
      <c r="AA3" s="5">
        <f>LS!AA3</f>
        <v>1</v>
      </c>
      <c r="AB3" s="5">
        <f>LS!AB3</f>
        <v>1</v>
      </c>
      <c r="AC3" s="5">
        <f>LS!AC3</f>
        <v>1</v>
      </c>
      <c r="AD3" s="5">
        <f>LS!AD3</f>
        <v>1</v>
      </c>
      <c r="AE3" s="5">
        <f>LS!AE3</f>
        <v>1</v>
      </c>
      <c r="AF3" s="5">
        <f>LS!AF3</f>
        <v>1</v>
      </c>
      <c r="AG3" s="5">
        <f>LS!AG3</f>
        <v>1</v>
      </c>
      <c r="AH3" s="5">
        <f>LS!AH3</f>
        <v>1</v>
      </c>
      <c r="AI3" s="5">
        <f>LS!AI3</f>
        <v>1</v>
      </c>
      <c r="AJ3" s="5">
        <f>LS!AJ3</f>
        <v>1</v>
      </c>
      <c r="AK3" s="5">
        <f>LS!AK3</f>
        <v>1</v>
      </c>
      <c r="AL3" s="5">
        <f>LS!AL3</f>
        <v>1</v>
      </c>
      <c r="AM3" s="5">
        <f>LS!AM3</f>
        <v>1</v>
      </c>
      <c r="AN3" s="5">
        <f>LS!AN3</f>
        <v>1</v>
      </c>
      <c r="AO3" s="5">
        <f>LS!AO3</f>
        <v>1</v>
      </c>
      <c r="AP3" s="5">
        <f>LS!AP3</f>
        <v>1</v>
      </c>
      <c r="AQ3" s="5">
        <f>LS!AQ3</f>
        <v>1</v>
      </c>
      <c r="AR3" s="5">
        <f>LS!AR3</f>
        <v>1</v>
      </c>
      <c r="AS3" s="5">
        <f>LS!AS3</f>
        <v>1</v>
      </c>
      <c r="AT3" s="5">
        <f>LS!AT3</f>
        <v>1</v>
      </c>
      <c r="AU3" s="5">
        <f>LS!AU3</f>
        <v>1</v>
      </c>
      <c r="AV3" s="5">
        <f>LS!AV3</f>
        <v>1</v>
      </c>
      <c r="AW3" s="5">
        <f>LS!AW3</f>
        <v>1</v>
      </c>
      <c r="AX3" s="5">
        <f>LS!AX3</f>
        <v>1</v>
      </c>
      <c r="AY3" s="5">
        <f>LS!AY3</f>
        <v>1</v>
      </c>
      <c r="AZ3" s="5">
        <f t="shared" ref="AZ3:AZ6" si="2">AA3</f>
        <v>1</v>
      </c>
      <c r="BA3" s="5">
        <f t="shared" ref="BA3:BA6" si="3">AM3</f>
        <v>1</v>
      </c>
      <c r="BB3" s="5">
        <f t="shared" ref="BB3:BB6" si="4">AY3</f>
        <v>1</v>
      </c>
    </row>
    <row r="4" spans="1:58" x14ac:dyDescent="0.25">
      <c r="A4" s="5" t="s">
        <v>17</v>
      </c>
      <c r="C4" s="5">
        <f>LS!C4</f>
        <v>0</v>
      </c>
      <c r="D4" s="5">
        <f>LS!D4</f>
        <v>0</v>
      </c>
      <c r="E4" s="5">
        <f>LS!E4</f>
        <v>0</v>
      </c>
      <c r="F4" s="5">
        <f>LS!F4</f>
        <v>0</v>
      </c>
      <c r="G4" s="5">
        <f>LS!G4</f>
        <v>0</v>
      </c>
      <c r="H4" s="5">
        <f>LS!H4</f>
        <v>0</v>
      </c>
      <c r="I4" s="5">
        <f>LS!I4</f>
        <v>0</v>
      </c>
      <c r="J4" s="5">
        <f>LS!J4</f>
        <v>0</v>
      </c>
      <c r="K4" s="5">
        <f>LS!K4</f>
        <v>0</v>
      </c>
      <c r="L4" s="5">
        <f>LS!L4</f>
        <v>0</v>
      </c>
      <c r="M4" s="5">
        <f>LS!M4</f>
        <v>0</v>
      </c>
      <c r="N4" s="5">
        <f>LS!N4</f>
        <v>0</v>
      </c>
      <c r="O4" s="78">
        <f>LS!O4</f>
        <v>0</v>
      </c>
      <c r="P4" s="5">
        <f>LS!P4</f>
        <v>0</v>
      </c>
      <c r="Q4" s="5">
        <f>LS!Q4</f>
        <v>0</v>
      </c>
      <c r="R4" s="5">
        <f>LS!R4</f>
        <v>0</v>
      </c>
      <c r="S4" s="5">
        <f>LS!S4</f>
        <v>0</v>
      </c>
      <c r="T4" s="5">
        <f>LS!T4</f>
        <v>0</v>
      </c>
      <c r="U4" s="5">
        <f>LS!U4</f>
        <v>0</v>
      </c>
      <c r="V4" s="5">
        <f>LS!V4</f>
        <v>0</v>
      </c>
      <c r="W4" s="5">
        <f>LS!W4</f>
        <v>0</v>
      </c>
      <c r="X4" s="5">
        <f>LS!X4</f>
        <v>0</v>
      </c>
      <c r="Y4" s="5">
        <f>LS!Y4</f>
        <v>0</v>
      </c>
      <c r="Z4" s="5">
        <f>LS!Z4</f>
        <v>0</v>
      </c>
      <c r="AA4" s="5">
        <f>LS!AA4</f>
        <v>0</v>
      </c>
      <c r="AB4" s="5">
        <f>LS!AB4</f>
        <v>0</v>
      </c>
      <c r="AC4" s="5">
        <f>LS!AC4</f>
        <v>0</v>
      </c>
      <c r="AD4" s="5">
        <f>LS!AD4</f>
        <v>0</v>
      </c>
      <c r="AE4" s="5">
        <f>LS!AE4</f>
        <v>0</v>
      </c>
      <c r="AF4" s="5">
        <f>LS!AF4</f>
        <v>0</v>
      </c>
      <c r="AG4" s="5">
        <f>LS!AG4</f>
        <v>0</v>
      </c>
      <c r="AH4" s="5">
        <f>LS!AH4</f>
        <v>0</v>
      </c>
      <c r="AI4" s="5">
        <f>LS!AI4</f>
        <v>0</v>
      </c>
      <c r="AJ4" s="5">
        <f>LS!AJ4</f>
        <v>0</v>
      </c>
      <c r="AK4" s="5">
        <f>LS!AK4</f>
        <v>0</v>
      </c>
      <c r="AL4" s="5">
        <f>LS!AL4</f>
        <v>0</v>
      </c>
      <c r="AM4" s="5">
        <f>LS!AM4</f>
        <v>0</v>
      </c>
      <c r="AN4" s="5">
        <f>LS!AN4</f>
        <v>0</v>
      </c>
      <c r="AO4" s="5">
        <f>LS!AO4</f>
        <v>0</v>
      </c>
      <c r="AP4" s="5">
        <f>LS!AP4</f>
        <v>0</v>
      </c>
      <c r="AQ4" s="5">
        <f>LS!AQ4</f>
        <v>0</v>
      </c>
      <c r="AR4" s="5">
        <f>LS!AR4</f>
        <v>0</v>
      </c>
      <c r="AS4" s="5">
        <f>LS!AS4</f>
        <v>0</v>
      </c>
      <c r="AT4" s="5">
        <f>LS!AT4</f>
        <v>0</v>
      </c>
      <c r="AU4" s="5">
        <f>LS!AU4</f>
        <v>0</v>
      </c>
      <c r="AV4" s="5">
        <f>LS!AV4</f>
        <v>0</v>
      </c>
      <c r="AW4" s="5">
        <f>LS!AW4</f>
        <v>0</v>
      </c>
      <c r="AX4" s="5">
        <f>LS!AX4</f>
        <v>0</v>
      </c>
      <c r="AY4" s="5">
        <f>LS!AY4</f>
        <v>0</v>
      </c>
      <c r="AZ4" s="5">
        <f t="shared" si="2"/>
        <v>0</v>
      </c>
      <c r="BA4" s="5">
        <f t="shared" si="3"/>
        <v>0</v>
      </c>
      <c r="BB4" s="5">
        <f t="shared" si="4"/>
        <v>0</v>
      </c>
    </row>
    <row r="5" spans="1:58" x14ac:dyDescent="0.25">
      <c r="A5" s="5" t="s">
        <v>2</v>
      </c>
      <c r="C5" s="5">
        <f>LS!C5</f>
        <v>1</v>
      </c>
      <c r="D5" s="5">
        <f>LS!D5</f>
        <v>1</v>
      </c>
      <c r="E5" s="5">
        <f>LS!E5</f>
        <v>1</v>
      </c>
      <c r="F5" s="5">
        <f>LS!F5</f>
        <v>1</v>
      </c>
      <c r="G5" s="5">
        <f>LS!G5</f>
        <v>1</v>
      </c>
      <c r="H5" s="5">
        <f>LS!H5</f>
        <v>1</v>
      </c>
      <c r="I5" s="5">
        <f>LS!I5</f>
        <v>1</v>
      </c>
      <c r="J5" s="5">
        <f>LS!J5</f>
        <v>1</v>
      </c>
      <c r="K5" s="5">
        <f>LS!K5</f>
        <v>1</v>
      </c>
      <c r="L5" s="5">
        <f>LS!L5</f>
        <v>1</v>
      </c>
      <c r="M5" s="5">
        <f>LS!M5</f>
        <v>1</v>
      </c>
      <c r="N5" s="5">
        <f>LS!N5</f>
        <v>1</v>
      </c>
      <c r="O5" s="78">
        <f>LS!O5</f>
        <v>1</v>
      </c>
      <c r="P5" s="5">
        <f>LS!P5</f>
        <v>1</v>
      </c>
      <c r="Q5" s="5">
        <f>LS!Q5</f>
        <v>1</v>
      </c>
      <c r="R5" s="5">
        <f>LS!R5</f>
        <v>1</v>
      </c>
      <c r="S5" s="5">
        <f>LS!S5</f>
        <v>1</v>
      </c>
      <c r="T5" s="5">
        <f>LS!T5</f>
        <v>1</v>
      </c>
      <c r="U5" s="5">
        <f>LS!U5</f>
        <v>1</v>
      </c>
      <c r="V5" s="5">
        <f>LS!V5</f>
        <v>1</v>
      </c>
      <c r="W5" s="5">
        <f>LS!W5</f>
        <v>1</v>
      </c>
      <c r="X5" s="5">
        <f>LS!X5</f>
        <v>1</v>
      </c>
      <c r="Y5" s="5">
        <f>LS!Y5</f>
        <v>1</v>
      </c>
      <c r="Z5" s="5">
        <f>LS!Z5</f>
        <v>1</v>
      </c>
      <c r="AA5" s="5">
        <f>LS!AA5</f>
        <v>1</v>
      </c>
      <c r="AB5" s="5">
        <f>LS!AB5</f>
        <v>1</v>
      </c>
      <c r="AC5" s="5">
        <f>LS!AC5</f>
        <v>2</v>
      </c>
      <c r="AD5" s="5">
        <f>LS!AD5</f>
        <v>2</v>
      </c>
      <c r="AE5" s="5">
        <f>LS!AE5</f>
        <v>2</v>
      </c>
      <c r="AF5" s="5">
        <f>LS!AF5</f>
        <v>2</v>
      </c>
      <c r="AG5" s="5">
        <f>LS!AG5</f>
        <v>2</v>
      </c>
      <c r="AH5" s="5">
        <f>LS!AH5</f>
        <v>2</v>
      </c>
      <c r="AI5" s="5">
        <f>LS!AI5</f>
        <v>2</v>
      </c>
      <c r="AJ5" s="5">
        <f>LS!AJ5</f>
        <v>2</v>
      </c>
      <c r="AK5" s="5">
        <f>LS!AK5</f>
        <v>2</v>
      </c>
      <c r="AL5" s="5">
        <f>LS!AL5</f>
        <v>2</v>
      </c>
      <c r="AM5" s="5">
        <f>LS!AM5</f>
        <v>2</v>
      </c>
      <c r="AN5" s="5">
        <f>LS!AN5</f>
        <v>2</v>
      </c>
      <c r="AO5" s="5">
        <f>LS!AO5</f>
        <v>3</v>
      </c>
      <c r="AP5" s="5">
        <f>LS!AP5</f>
        <v>3</v>
      </c>
      <c r="AQ5" s="5">
        <f>LS!AQ5</f>
        <v>3</v>
      </c>
      <c r="AR5" s="5">
        <f>LS!AR5</f>
        <v>3</v>
      </c>
      <c r="AS5" s="5">
        <f>LS!AS5</f>
        <v>3</v>
      </c>
      <c r="AT5" s="5">
        <f>LS!AT5</f>
        <v>3</v>
      </c>
      <c r="AU5" s="5">
        <f>LS!AU5</f>
        <v>3</v>
      </c>
      <c r="AV5" s="5">
        <f>LS!AV5</f>
        <v>3</v>
      </c>
      <c r="AW5" s="5">
        <f>LS!AW5</f>
        <v>3</v>
      </c>
      <c r="AX5" s="5">
        <f>LS!AX5</f>
        <v>3</v>
      </c>
      <c r="AY5" s="5">
        <f>LS!AY5</f>
        <v>3</v>
      </c>
      <c r="AZ5" s="5">
        <f t="shared" si="2"/>
        <v>1</v>
      </c>
      <c r="BA5" s="5">
        <f t="shared" si="3"/>
        <v>2</v>
      </c>
      <c r="BB5" s="5">
        <f t="shared" si="4"/>
        <v>3</v>
      </c>
    </row>
    <row r="6" spans="1:58" x14ac:dyDescent="0.25">
      <c r="A6" s="5" t="s">
        <v>3</v>
      </c>
      <c r="C6" s="5">
        <f>LS!C6</f>
        <v>0</v>
      </c>
      <c r="D6" s="5">
        <f>LS!D6</f>
        <v>0</v>
      </c>
      <c r="E6" s="5">
        <f>LS!E6</f>
        <v>0</v>
      </c>
      <c r="F6" s="5">
        <f>LS!F6</f>
        <v>1</v>
      </c>
      <c r="G6" s="5">
        <f>LS!G6</f>
        <v>1</v>
      </c>
      <c r="H6" s="5">
        <f>LS!H6</f>
        <v>1</v>
      </c>
      <c r="I6" s="5">
        <f>LS!I6</f>
        <v>1</v>
      </c>
      <c r="J6" s="5">
        <f>LS!J6</f>
        <v>1</v>
      </c>
      <c r="K6" s="5">
        <f>LS!K6</f>
        <v>1</v>
      </c>
      <c r="L6" s="5">
        <f>LS!L6</f>
        <v>1</v>
      </c>
      <c r="M6" s="5">
        <f>LS!M6</f>
        <v>1</v>
      </c>
      <c r="N6" s="5">
        <f>LS!N6</f>
        <v>1</v>
      </c>
      <c r="O6" s="78">
        <f>LS!O6</f>
        <v>1</v>
      </c>
      <c r="P6" s="5">
        <f>LS!P6</f>
        <v>1</v>
      </c>
      <c r="Q6" s="5">
        <f>LS!Q6</f>
        <v>2</v>
      </c>
      <c r="R6" s="5">
        <f>LS!R6</f>
        <v>2</v>
      </c>
      <c r="S6" s="5">
        <f>LS!S6</f>
        <v>2</v>
      </c>
      <c r="T6" s="5">
        <f>LS!T6</f>
        <v>2</v>
      </c>
      <c r="U6" s="5">
        <f>LS!U6</f>
        <v>2</v>
      </c>
      <c r="V6" s="5">
        <f>LS!V6</f>
        <v>2</v>
      </c>
      <c r="W6" s="5">
        <f>LS!W6</f>
        <v>2</v>
      </c>
      <c r="X6" s="5">
        <f>LS!X6</f>
        <v>2</v>
      </c>
      <c r="Y6" s="5">
        <f>LS!Y6</f>
        <v>2</v>
      </c>
      <c r="Z6" s="5">
        <f>LS!Z6</f>
        <v>2</v>
      </c>
      <c r="AA6" s="5">
        <f>LS!AA6</f>
        <v>2</v>
      </c>
      <c r="AB6" s="5">
        <f>LS!AB6</f>
        <v>2</v>
      </c>
      <c r="AC6" s="5">
        <f>LS!AC6</f>
        <v>2</v>
      </c>
      <c r="AD6" s="5">
        <f>LS!AD6</f>
        <v>2</v>
      </c>
      <c r="AE6" s="5">
        <f>LS!AE6</f>
        <v>2</v>
      </c>
      <c r="AF6" s="5">
        <f>LS!AF6</f>
        <v>2</v>
      </c>
      <c r="AG6" s="5">
        <f>LS!AG6</f>
        <v>2</v>
      </c>
      <c r="AH6" s="5">
        <f>LS!AH6</f>
        <v>2</v>
      </c>
      <c r="AI6" s="5">
        <f>LS!AI6</f>
        <v>2</v>
      </c>
      <c r="AJ6" s="5">
        <f>LS!AJ6</f>
        <v>2</v>
      </c>
      <c r="AK6" s="5">
        <f>LS!AK6</f>
        <v>2</v>
      </c>
      <c r="AL6" s="5">
        <f>LS!AL6</f>
        <v>2</v>
      </c>
      <c r="AM6" s="5">
        <f>LS!AM6</f>
        <v>2</v>
      </c>
      <c r="AN6" s="5">
        <f>LS!AN6</f>
        <v>2</v>
      </c>
      <c r="AO6" s="5">
        <f>LS!AO6</f>
        <v>2</v>
      </c>
      <c r="AP6" s="5">
        <f>LS!AP6</f>
        <v>2</v>
      </c>
      <c r="AQ6" s="5">
        <f>LS!AQ6</f>
        <v>2</v>
      </c>
      <c r="AR6" s="5">
        <f>LS!AR6</f>
        <v>2</v>
      </c>
      <c r="AS6" s="5">
        <f>LS!AS6</f>
        <v>2</v>
      </c>
      <c r="AT6" s="5">
        <f>LS!AT6</f>
        <v>2</v>
      </c>
      <c r="AU6" s="5">
        <f>LS!AU6</f>
        <v>2</v>
      </c>
      <c r="AV6" s="5">
        <f>LS!AV6</f>
        <v>2</v>
      </c>
      <c r="AW6" s="5">
        <f>LS!AW6</f>
        <v>2</v>
      </c>
      <c r="AX6" s="5">
        <f>LS!AX6</f>
        <v>2</v>
      </c>
      <c r="AY6" s="5">
        <f>LS!AY6</f>
        <v>2</v>
      </c>
      <c r="AZ6" s="5">
        <f t="shared" si="2"/>
        <v>2</v>
      </c>
      <c r="BA6" s="5">
        <f t="shared" si="3"/>
        <v>2</v>
      </c>
      <c r="BB6" s="5">
        <f t="shared" si="4"/>
        <v>2</v>
      </c>
    </row>
    <row r="8" spans="1:58" x14ac:dyDescent="0.25">
      <c r="A8" s="19" t="s">
        <v>34</v>
      </c>
      <c r="B8" s="6"/>
    </row>
    <row r="9" spans="1:58" x14ac:dyDescent="0.25">
      <c r="A9" s="5" t="s">
        <v>1</v>
      </c>
      <c r="C9" s="5">
        <f>LS!C9</f>
        <v>8</v>
      </c>
      <c r="D9" s="5">
        <f>LS!D9</f>
        <v>8</v>
      </c>
      <c r="E9" s="5">
        <f>LS!E9</f>
        <v>8</v>
      </c>
      <c r="F9" s="5">
        <f>LS!F9</f>
        <v>8</v>
      </c>
      <c r="G9" s="5">
        <f>LS!G9</f>
        <v>8</v>
      </c>
      <c r="H9" s="5">
        <f>LS!H9</f>
        <v>8</v>
      </c>
      <c r="I9" s="5">
        <f>LS!I9</f>
        <v>8</v>
      </c>
      <c r="J9" s="5">
        <f>LS!J9</f>
        <v>8</v>
      </c>
      <c r="K9" s="5">
        <f>LS!K9</f>
        <v>8</v>
      </c>
      <c r="L9" s="5">
        <f>LS!L9</f>
        <v>8</v>
      </c>
      <c r="M9" s="5">
        <f>LS!M9</f>
        <v>8</v>
      </c>
      <c r="N9" s="5">
        <f>LS!N9</f>
        <v>8</v>
      </c>
      <c r="O9" s="78">
        <f>LS!O9</f>
        <v>8</v>
      </c>
      <c r="P9" s="5">
        <f>LS!P9</f>
        <v>8</v>
      </c>
      <c r="Q9" s="5">
        <f>LS!Q9</f>
        <v>8</v>
      </c>
      <c r="R9" s="5">
        <f>LS!R9</f>
        <v>8</v>
      </c>
      <c r="S9" s="5">
        <f>LS!S9</f>
        <v>8</v>
      </c>
      <c r="T9" s="5">
        <f>LS!T9</f>
        <v>8</v>
      </c>
      <c r="U9" s="5">
        <f>LS!U9</f>
        <v>8</v>
      </c>
      <c r="V9" s="5">
        <f>LS!V9</f>
        <v>8</v>
      </c>
      <c r="W9" s="5">
        <f>LS!W9</f>
        <v>8</v>
      </c>
      <c r="X9" s="5">
        <f>LS!X9</f>
        <v>8</v>
      </c>
      <c r="Y9" s="5">
        <f>LS!Y9</f>
        <v>8</v>
      </c>
      <c r="Z9" s="5">
        <f>LS!Z9</f>
        <v>8</v>
      </c>
      <c r="AA9" s="5">
        <f>LS!AA9</f>
        <v>8</v>
      </c>
      <c r="AB9" s="5">
        <f>LS!AB9</f>
        <v>8</v>
      </c>
      <c r="AC9" s="5">
        <f>LS!AC9</f>
        <v>8</v>
      </c>
      <c r="AD9" s="5">
        <f>LS!AD9</f>
        <v>8</v>
      </c>
      <c r="AE9" s="5">
        <f>LS!AE9</f>
        <v>8</v>
      </c>
      <c r="AF9" s="5">
        <f>LS!AF9</f>
        <v>8</v>
      </c>
      <c r="AG9" s="5">
        <f>LS!AG9</f>
        <v>8</v>
      </c>
      <c r="AH9" s="5">
        <f>LS!AH9</f>
        <v>8</v>
      </c>
      <c r="AI9" s="5">
        <f>LS!AI9</f>
        <v>8</v>
      </c>
      <c r="AJ9" s="5">
        <f>LS!AJ9</f>
        <v>8</v>
      </c>
      <c r="AK9" s="5">
        <f>LS!AK9</f>
        <v>8</v>
      </c>
      <c r="AL9" s="5">
        <f>LS!AL9</f>
        <v>8</v>
      </c>
      <c r="AM9" s="5">
        <f>LS!AM9</f>
        <v>8</v>
      </c>
      <c r="AN9" s="5">
        <f>LS!AN9</f>
        <v>8</v>
      </c>
      <c r="AO9" s="5">
        <f>LS!AO9</f>
        <v>8</v>
      </c>
      <c r="AP9" s="5">
        <f>LS!AP9</f>
        <v>8</v>
      </c>
      <c r="AQ9" s="5">
        <f>LS!AQ9</f>
        <v>8</v>
      </c>
      <c r="AR9" s="5">
        <f>LS!AR9</f>
        <v>8</v>
      </c>
      <c r="AS9" s="5">
        <f>LS!AS9</f>
        <v>8</v>
      </c>
      <c r="AT9" s="5">
        <f>LS!AT9</f>
        <v>8</v>
      </c>
      <c r="AU9" s="5">
        <f>LS!AU9</f>
        <v>8</v>
      </c>
      <c r="AV9" s="5">
        <f>LS!AV9</f>
        <v>8</v>
      </c>
      <c r="AW9" s="5">
        <f>LS!AW9</f>
        <v>8</v>
      </c>
      <c r="AX9" s="5">
        <f>LS!AX9</f>
        <v>8</v>
      </c>
      <c r="AY9" s="5">
        <f>LS!AY9</f>
        <v>8</v>
      </c>
      <c r="AZ9" s="5">
        <f>LS!AZ9</f>
        <v>8</v>
      </c>
      <c r="BA9" s="5">
        <f>LS!BA9</f>
        <v>8</v>
      </c>
      <c r="BB9" s="5">
        <f>LS!BB9</f>
        <v>8</v>
      </c>
    </row>
    <row r="10" spans="1:58" x14ac:dyDescent="0.25">
      <c r="A10" s="5" t="s">
        <v>17</v>
      </c>
      <c r="C10" s="5">
        <f>LS!C10</f>
        <v>6</v>
      </c>
      <c r="D10" s="5">
        <f>LS!D10</f>
        <v>6</v>
      </c>
      <c r="E10" s="5">
        <f>LS!E10</f>
        <v>6</v>
      </c>
      <c r="F10" s="5">
        <f>LS!F10</f>
        <v>6</v>
      </c>
      <c r="G10" s="5">
        <f>LS!G10</f>
        <v>6</v>
      </c>
      <c r="H10" s="5">
        <f>LS!H10</f>
        <v>6</v>
      </c>
      <c r="I10" s="5">
        <f>LS!I10</f>
        <v>6</v>
      </c>
      <c r="J10" s="5">
        <f>LS!J10</f>
        <v>6</v>
      </c>
      <c r="K10" s="5">
        <f>LS!K10</f>
        <v>6</v>
      </c>
      <c r="L10" s="5">
        <f>LS!L10</f>
        <v>6</v>
      </c>
      <c r="M10" s="5">
        <f>LS!M10</f>
        <v>6</v>
      </c>
      <c r="N10" s="5">
        <f>LS!N10</f>
        <v>6</v>
      </c>
      <c r="O10" s="78">
        <f>LS!O10</f>
        <v>6</v>
      </c>
      <c r="P10" s="5">
        <f>LS!P10</f>
        <v>6</v>
      </c>
      <c r="Q10" s="5">
        <f>LS!Q10</f>
        <v>6</v>
      </c>
      <c r="R10" s="5">
        <f>LS!R10</f>
        <v>6</v>
      </c>
      <c r="S10" s="5">
        <f>LS!S10</f>
        <v>6</v>
      </c>
      <c r="T10" s="5">
        <f>LS!T10</f>
        <v>6</v>
      </c>
      <c r="U10" s="5">
        <f>LS!U10</f>
        <v>6</v>
      </c>
      <c r="V10" s="5">
        <f>LS!V10</f>
        <v>6</v>
      </c>
      <c r="W10" s="5">
        <f>LS!W10</f>
        <v>6</v>
      </c>
      <c r="X10" s="5">
        <f>LS!X10</f>
        <v>6</v>
      </c>
      <c r="Y10" s="5">
        <f>LS!Y10</f>
        <v>6</v>
      </c>
      <c r="Z10" s="5">
        <f>LS!Z10</f>
        <v>6</v>
      </c>
      <c r="AA10" s="5">
        <f>LS!AA10</f>
        <v>6</v>
      </c>
      <c r="AB10" s="5">
        <f>LS!AB10</f>
        <v>6</v>
      </c>
      <c r="AC10" s="5">
        <f>LS!AC10</f>
        <v>6</v>
      </c>
      <c r="AD10" s="5">
        <f>LS!AD10</f>
        <v>6</v>
      </c>
      <c r="AE10" s="5">
        <f>LS!AE10</f>
        <v>6</v>
      </c>
      <c r="AF10" s="5">
        <f>LS!AF10</f>
        <v>6</v>
      </c>
      <c r="AG10" s="5">
        <f>LS!AG10</f>
        <v>6</v>
      </c>
      <c r="AH10" s="5">
        <f>LS!AH10</f>
        <v>6</v>
      </c>
      <c r="AI10" s="5">
        <f>LS!AI10</f>
        <v>6</v>
      </c>
      <c r="AJ10" s="5">
        <f>LS!AJ10</f>
        <v>6</v>
      </c>
      <c r="AK10" s="5">
        <f>LS!AK10</f>
        <v>6</v>
      </c>
      <c r="AL10" s="5">
        <f>LS!AL10</f>
        <v>6</v>
      </c>
      <c r="AM10" s="5">
        <f>LS!AM10</f>
        <v>6</v>
      </c>
      <c r="AN10" s="5">
        <f>LS!AN10</f>
        <v>6</v>
      </c>
      <c r="AO10" s="5">
        <f>LS!AO10</f>
        <v>6</v>
      </c>
      <c r="AP10" s="5">
        <f>LS!AP10</f>
        <v>6</v>
      </c>
      <c r="AQ10" s="5">
        <f>LS!AQ10</f>
        <v>6</v>
      </c>
      <c r="AR10" s="5">
        <f>LS!AR10</f>
        <v>6</v>
      </c>
      <c r="AS10" s="5">
        <f>LS!AS10</f>
        <v>6</v>
      </c>
      <c r="AT10" s="5">
        <f>LS!AT10</f>
        <v>6</v>
      </c>
      <c r="AU10" s="5">
        <f>LS!AU10</f>
        <v>6</v>
      </c>
      <c r="AV10" s="5">
        <f>LS!AV10</f>
        <v>6</v>
      </c>
      <c r="AW10" s="5">
        <f>LS!AW10</f>
        <v>6</v>
      </c>
      <c r="AX10" s="5">
        <f>LS!AX10</f>
        <v>6</v>
      </c>
      <c r="AY10" s="5">
        <f>LS!AY10</f>
        <v>6</v>
      </c>
      <c r="AZ10" s="5">
        <f>LS!AZ10</f>
        <v>6</v>
      </c>
      <c r="BA10" s="5">
        <f>LS!BA10</f>
        <v>6</v>
      </c>
      <c r="BB10" s="5">
        <f>LS!BB10</f>
        <v>6</v>
      </c>
    </row>
    <row r="11" spans="1:58" x14ac:dyDescent="0.25">
      <c r="A11" s="5" t="s">
        <v>2</v>
      </c>
      <c r="C11" s="5">
        <f>LS!C11</f>
        <v>5</v>
      </c>
      <c r="D11" s="5">
        <f>LS!D11</f>
        <v>5</v>
      </c>
      <c r="E11" s="5">
        <f>LS!E11</f>
        <v>5</v>
      </c>
      <c r="F11" s="5">
        <f>LS!F11</f>
        <v>5</v>
      </c>
      <c r="G11" s="5">
        <f>LS!G11</f>
        <v>5</v>
      </c>
      <c r="H11" s="5">
        <f>LS!H11</f>
        <v>5</v>
      </c>
      <c r="I11" s="5">
        <f>LS!I11</f>
        <v>5</v>
      </c>
      <c r="J11" s="5">
        <f>LS!J11</f>
        <v>5</v>
      </c>
      <c r="K11" s="5">
        <f>LS!K11</f>
        <v>5</v>
      </c>
      <c r="L11" s="5">
        <f>LS!L11</f>
        <v>5</v>
      </c>
      <c r="M11" s="5">
        <f>LS!M11</f>
        <v>5</v>
      </c>
      <c r="N11" s="5">
        <f>LS!N11</f>
        <v>5</v>
      </c>
      <c r="O11" s="78">
        <f>LS!O11</f>
        <v>5</v>
      </c>
      <c r="P11" s="5">
        <f>LS!P11</f>
        <v>5</v>
      </c>
      <c r="Q11" s="5">
        <f>LS!Q11</f>
        <v>5</v>
      </c>
      <c r="R11" s="5">
        <f>LS!R11</f>
        <v>5</v>
      </c>
      <c r="S11" s="5">
        <f>LS!S11</f>
        <v>5</v>
      </c>
      <c r="T11" s="5">
        <f>LS!T11</f>
        <v>5</v>
      </c>
      <c r="U11" s="5">
        <f>LS!U11</f>
        <v>5</v>
      </c>
      <c r="V11" s="5">
        <f>LS!V11</f>
        <v>5</v>
      </c>
      <c r="W11" s="5">
        <f>LS!W11</f>
        <v>5</v>
      </c>
      <c r="X11" s="5">
        <f>LS!X11</f>
        <v>5</v>
      </c>
      <c r="Y11" s="5">
        <f>LS!Y11</f>
        <v>5</v>
      </c>
      <c r="Z11" s="5">
        <f>LS!Z11</f>
        <v>5</v>
      </c>
      <c r="AA11" s="5">
        <f>LS!AA11</f>
        <v>5</v>
      </c>
      <c r="AB11" s="5">
        <f>LS!AB11</f>
        <v>5</v>
      </c>
      <c r="AC11" s="5">
        <f>LS!AC11</f>
        <v>5</v>
      </c>
      <c r="AD11" s="5">
        <f>LS!AD11</f>
        <v>5</v>
      </c>
      <c r="AE11" s="5">
        <f>LS!AE11</f>
        <v>5</v>
      </c>
      <c r="AF11" s="5">
        <f>LS!AF11</f>
        <v>5</v>
      </c>
      <c r="AG11" s="5">
        <f>LS!AG11</f>
        <v>5</v>
      </c>
      <c r="AH11" s="5">
        <f>LS!AH11</f>
        <v>5</v>
      </c>
      <c r="AI11" s="5">
        <f>LS!AI11</f>
        <v>5</v>
      </c>
      <c r="AJ11" s="5">
        <f>LS!AJ11</f>
        <v>5</v>
      </c>
      <c r="AK11" s="5">
        <f>LS!AK11</f>
        <v>5</v>
      </c>
      <c r="AL11" s="5">
        <f>LS!AL11</f>
        <v>5</v>
      </c>
      <c r="AM11" s="5">
        <f>LS!AM11</f>
        <v>5</v>
      </c>
      <c r="AN11" s="5">
        <f>LS!AN11</f>
        <v>5</v>
      </c>
      <c r="AO11" s="5">
        <f>LS!AO11</f>
        <v>5</v>
      </c>
      <c r="AP11" s="5">
        <f>LS!AP11</f>
        <v>5</v>
      </c>
      <c r="AQ11" s="5">
        <f>LS!AQ11</f>
        <v>5</v>
      </c>
      <c r="AR11" s="5">
        <f>LS!AR11</f>
        <v>5</v>
      </c>
      <c r="AS11" s="5">
        <f>LS!AS11</f>
        <v>5</v>
      </c>
      <c r="AT11" s="5">
        <f>LS!AT11</f>
        <v>5</v>
      </c>
      <c r="AU11" s="5">
        <f>LS!AU11</f>
        <v>5</v>
      </c>
      <c r="AV11" s="5">
        <f>LS!AV11</f>
        <v>5</v>
      </c>
      <c r="AW11" s="5">
        <f>LS!AW11</f>
        <v>5</v>
      </c>
      <c r="AX11" s="5">
        <f>LS!AX11</f>
        <v>5</v>
      </c>
      <c r="AY11" s="5">
        <f>LS!AY11</f>
        <v>5</v>
      </c>
      <c r="AZ11" s="5">
        <f>LS!AZ11</f>
        <v>5</v>
      </c>
      <c r="BA11" s="5">
        <f>LS!BA11</f>
        <v>5</v>
      </c>
      <c r="BB11" s="5">
        <f>LS!BB11</f>
        <v>5</v>
      </c>
    </row>
    <row r="12" spans="1:58" x14ac:dyDescent="0.25">
      <c r="A12" s="5" t="s">
        <v>3</v>
      </c>
      <c r="C12" s="5">
        <f>LS!C12</f>
        <v>4</v>
      </c>
      <c r="D12" s="5">
        <f>LS!D12</f>
        <v>4</v>
      </c>
      <c r="E12" s="5">
        <f>LS!E12</f>
        <v>4</v>
      </c>
      <c r="F12" s="5">
        <f>LS!F12</f>
        <v>4</v>
      </c>
      <c r="G12" s="5">
        <f>LS!G12</f>
        <v>4</v>
      </c>
      <c r="H12" s="5">
        <f>LS!H12</f>
        <v>4</v>
      </c>
      <c r="I12" s="5">
        <f>LS!I12</f>
        <v>4</v>
      </c>
      <c r="J12" s="5">
        <f>LS!J12</f>
        <v>4</v>
      </c>
      <c r="K12" s="5">
        <f>LS!K12</f>
        <v>4</v>
      </c>
      <c r="L12" s="5">
        <f>LS!L12</f>
        <v>4</v>
      </c>
      <c r="M12" s="5">
        <f>LS!M12</f>
        <v>4</v>
      </c>
      <c r="N12" s="5">
        <f>LS!N12</f>
        <v>4</v>
      </c>
      <c r="O12" s="78">
        <f>LS!O12</f>
        <v>4</v>
      </c>
      <c r="P12" s="5">
        <f>LS!P12</f>
        <v>4</v>
      </c>
      <c r="Q12" s="5">
        <f>LS!Q12</f>
        <v>4</v>
      </c>
      <c r="R12" s="5">
        <f>LS!R12</f>
        <v>4</v>
      </c>
      <c r="S12" s="5">
        <f>LS!S12</f>
        <v>4</v>
      </c>
      <c r="T12" s="5">
        <f>LS!T12</f>
        <v>4</v>
      </c>
      <c r="U12" s="5">
        <f>LS!U12</f>
        <v>4</v>
      </c>
      <c r="V12" s="5">
        <f>LS!V12</f>
        <v>4</v>
      </c>
      <c r="W12" s="5">
        <f>LS!W12</f>
        <v>4</v>
      </c>
      <c r="X12" s="5">
        <f>LS!X12</f>
        <v>4</v>
      </c>
      <c r="Y12" s="5">
        <f>LS!Y12</f>
        <v>4</v>
      </c>
      <c r="Z12" s="5">
        <f>LS!Z12</f>
        <v>4</v>
      </c>
      <c r="AA12" s="5">
        <f>LS!AA12</f>
        <v>4</v>
      </c>
      <c r="AB12" s="5">
        <f>LS!AB12</f>
        <v>4</v>
      </c>
      <c r="AC12" s="5">
        <f>LS!AC12</f>
        <v>4</v>
      </c>
      <c r="AD12" s="5">
        <f>LS!AD12</f>
        <v>4</v>
      </c>
      <c r="AE12" s="5">
        <f>LS!AE12</f>
        <v>4</v>
      </c>
      <c r="AF12" s="5">
        <f>LS!AF12</f>
        <v>4</v>
      </c>
      <c r="AG12" s="5">
        <f>LS!AG12</f>
        <v>4</v>
      </c>
      <c r="AH12" s="5">
        <f>LS!AH12</f>
        <v>4</v>
      </c>
      <c r="AI12" s="5">
        <f>LS!AI12</f>
        <v>4</v>
      </c>
      <c r="AJ12" s="5">
        <f>LS!AJ12</f>
        <v>4</v>
      </c>
      <c r="AK12" s="5">
        <f>LS!AK12</f>
        <v>4</v>
      </c>
      <c r="AL12" s="5">
        <f>LS!AL12</f>
        <v>4</v>
      </c>
      <c r="AM12" s="5">
        <f>LS!AM12</f>
        <v>4</v>
      </c>
      <c r="AN12" s="5">
        <f>LS!AN12</f>
        <v>4</v>
      </c>
      <c r="AO12" s="5">
        <f>LS!AO12</f>
        <v>4</v>
      </c>
      <c r="AP12" s="5">
        <f>LS!AP12</f>
        <v>4</v>
      </c>
      <c r="AQ12" s="5">
        <f>LS!AQ12</f>
        <v>4</v>
      </c>
      <c r="AR12" s="5">
        <f>LS!AR12</f>
        <v>4</v>
      </c>
      <c r="AS12" s="5">
        <f>LS!AS12</f>
        <v>4</v>
      </c>
      <c r="AT12" s="5">
        <f>LS!AT12</f>
        <v>4</v>
      </c>
      <c r="AU12" s="5">
        <f>LS!AU12</f>
        <v>4</v>
      </c>
      <c r="AV12" s="5">
        <f>LS!AV12</f>
        <v>4</v>
      </c>
      <c r="AW12" s="5">
        <f>LS!AW12</f>
        <v>4</v>
      </c>
      <c r="AX12" s="5">
        <f>LS!AX12</f>
        <v>4</v>
      </c>
      <c r="AY12" s="5">
        <f>LS!AY12</f>
        <v>4</v>
      </c>
      <c r="AZ12" s="5">
        <f>LS!AZ12</f>
        <v>4</v>
      </c>
      <c r="BA12" s="5">
        <f>LS!BA12</f>
        <v>4</v>
      </c>
      <c r="BB12" s="5">
        <f>LS!BB12</f>
        <v>4</v>
      </c>
    </row>
    <row r="14" spans="1:58" x14ac:dyDescent="0.25">
      <c r="A14" s="19" t="s">
        <v>35</v>
      </c>
      <c r="B14" s="5" t="s">
        <v>101</v>
      </c>
      <c r="C14" s="73">
        <f>SUM(C15:C22)</f>
        <v>13</v>
      </c>
      <c r="D14" s="73">
        <f t="shared" ref="D14:N14" si="5">SUM(D15:D22)</f>
        <v>14</v>
      </c>
      <c r="E14" s="73">
        <f t="shared" si="5"/>
        <v>21</v>
      </c>
      <c r="F14" s="73">
        <f t="shared" si="5"/>
        <v>31</v>
      </c>
      <c r="G14" s="73">
        <f t="shared" si="5"/>
        <v>36</v>
      </c>
      <c r="H14" s="73">
        <f t="shared" si="5"/>
        <v>36</v>
      </c>
      <c r="I14" s="73">
        <f t="shared" si="5"/>
        <v>36</v>
      </c>
      <c r="J14" s="73">
        <f t="shared" si="5"/>
        <v>36</v>
      </c>
      <c r="K14" s="73">
        <f t="shared" si="5"/>
        <v>36</v>
      </c>
      <c r="L14" s="73">
        <f t="shared" si="5"/>
        <v>36</v>
      </c>
      <c r="M14" s="73">
        <f t="shared" si="5"/>
        <v>36</v>
      </c>
      <c r="N14" s="73">
        <f t="shared" si="5"/>
        <v>37</v>
      </c>
      <c r="O14" s="73">
        <f>SUM(C14:N14)</f>
        <v>368</v>
      </c>
      <c r="P14" s="17">
        <f t="shared" ref="P14:AY14" si="6">SUM(P15:P22)</f>
        <v>36</v>
      </c>
      <c r="Q14" s="17">
        <f t="shared" si="6"/>
        <v>39.000000000000007</v>
      </c>
      <c r="R14" s="17">
        <f t="shared" si="6"/>
        <v>40.000000000000007</v>
      </c>
      <c r="S14" s="17">
        <f t="shared" si="6"/>
        <v>40.000000000000007</v>
      </c>
      <c r="T14" s="17">
        <f t="shared" si="6"/>
        <v>40.000000000000007</v>
      </c>
      <c r="U14" s="17">
        <f t="shared" si="6"/>
        <v>40.000000000000007</v>
      </c>
      <c r="V14" s="17">
        <f t="shared" si="6"/>
        <v>40.000000000000007</v>
      </c>
      <c r="W14" s="17">
        <f t="shared" si="6"/>
        <v>40.000000000000007</v>
      </c>
      <c r="X14" s="17">
        <f t="shared" si="6"/>
        <v>40.000000000000007</v>
      </c>
      <c r="Y14" s="17">
        <f t="shared" si="6"/>
        <v>40.000000000000007</v>
      </c>
      <c r="Z14" s="17">
        <f t="shared" si="6"/>
        <v>40.000000000000007</v>
      </c>
      <c r="AA14" s="17">
        <f t="shared" si="6"/>
        <v>41.000000000000007</v>
      </c>
      <c r="AB14" s="17">
        <f t="shared" si="6"/>
        <v>40.000000000000007</v>
      </c>
      <c r="AC14" s="17">
        <f t="shared" si="6"/>
        <v>64</v>
      </c>
      <c r="AD14" s="17">
        <f t="shared" si="6"/>
        <v>64</v>
      </c>
      <c r="AE14" s="17">
        <f t="shared" si="6"/>
        <v>64</v>
      </c>
      <c r="AF14" s="17">
        <f t="shared" si="6"/>
        <v>64</v>
      </c>
      <c r="AG14" s="17">
        <f t="shared" si="6"/>
        <v>64</v>
      </c>
      <c r="AH14" s="17">
        <f t="shared" si="6"/>
        <v>64</v>
      </c>
      <c r="AI14" s="17">
        <f t="shared" si="6"/>
        <v>64</v>
      </c>
      <c r="AJ14" s="17">
        <f t="shared" si="6"/>
        <v>64</v>
      </c>
      <c r="AK14" s="17">
        <f t="shared" si="6"/>
        <v>64</v>
      </c>
      <c r="AL14" s="17">
        <f t="shared" si="6"/>
        <v>64</v>
      </c>
      <c r="AM14" s="17">
        <f t="shared" si="6"/>
        <v>65</v>
      </c>
      <c r="AN14" s="17">
        <f t="shared" si="6"/>
        <v>64</v>
      </c>
      <c r="AO14" s="17">
        <f t="shared" si="6"/>
        <v>88</v>
      </c>
      <c r="AP14" s="17">
        <f t="shared" si="6"/>
        <v>88</v>
      </c>
      <c r="AQ14" s="17">
        <f t="shared" si="6"/>
        <v>88</v>
      </c>
      <c r="AR14" s="17">
        <f t="shared" si="6"/>
        <v>88</v>
      </c>
      <c r="AS14" s="17">
        <f t="shared" si="6"/>
        <v>88</v>
      </c>
      <c r="AT14" s="17">
        <f t="shared" si="6"/>
        <v>88</v>
      </c>
      <c r="AU14" s="17">
        <f t="shared" si="6"/>
        <v>88</v>
      </c>
      <c r="AV14" s="17">
        <f t="shared" si="6"/>
        <v>88</v>
      </c>
      <c r="AW14" s="17">
        <f t="shared" si="6"/>
        <v>88</v>
      </c>
      <c r="AX14" s="17">
        <f t="shared" si="6"/>
        <v>88</v>
      </c>
      <c r="AY14" s="17">
        <f t="shared" si="6"/>
        <v>89</v>
      </c>
      <c r="AZ14" s="17">
        <f>SUM(P14:AA14)</f>
        <v>476</v>
      </c>
      <c r="BA14" s="17">
        <f>SUM(AB14:AM14)</f>
        <v>745</v>
      </c>
      <c r="BB14" s="17">
        <f>SUM(AN14:AY14)</f>
        <v>1033</v>
      </c>
    </row>
    <row r="15" spans="1:58" x14ac:dyDescent="0.25">
      <c r="A15" s="5" t="s">
        <v>18</v>
      </c>
      <c r="B15" s="12">
        <f t="shared" ref="B15:B22" si="7">O15/$O$14</f>
        <v>0.45967391304347832</v>
      </c>
      <c r="C15" s="48">
        <f>LS!C15+Desglose!C15+AsocJr!C15</f>
        <v>6.08</v>
      </c>
      <c r="D15" s="48">
        <f>LS!D15+Desglose!D15+AsocJr!D15</f>
        <v>6.08</v>
      </c>
      <c r="E15" s="48">
        <f>LS!E15+Desglose!E15+AsocJr!E15</f>
        <v>9.7199999999999989</v>
      </c>
      <c r="F15" s="48">
        <f>LS!F15+Desglose!F15+AsocJr!F15</f>
        <v>14.8</v>
      </c>
      <c r="G15" s="48">
        <f>LS!G15+Desglose!G15+AsocJr!G15</f>
        <v>16.560000000000002</v>
      </c>
      <c r="H15" s="48">
        <f>LS!H15+Desglose!H15+AsocJr!H15</f>
        <v>16.560000000000002</v>
      </c>
      <c r="I15" s="48">
        <f>LS!I15+Desglose!I15+AsocJr!I15</f>
        <v>16.560000000000002</v>
      </c>
      <c r="J15" s="48">
        <f>LS!J15+Desglose!J15+AsocJr!J15</f>
        <v>16.560000000000002</v>
      </c>
      <c r="K15" s="48">
        <f>LS!K15+Desglose!K15+AsocJr!K15</f>
        <v>16.560000000000002</v>
      </c>
      <c r="L15" s="48">
        <f>LS!L15+Desglose!L15+AsocJr!L15</f>
        <v>16.560000000000002</v>
      </c>
      <c r="M15" s="48">
        <f>LS!M15+Desglose!M15+AsocJr!M15</f>
        <v>16.560000000000002</v>
      </c>
      <c r="N15" s="48">
        <f>LS!N15+Desglose!N15+AsocJr!N15</f>
        <v>16.560000000000002</v>
      </c>
      <c r="O15" s="78">
        <f t="shared" ref="O15:O22" si="8">SUM(C15:N15)</f>
        <v>169.16000000000003</v>
      </c>
      <c r="P15" s="5">
        <f>LS!P15+Desglose!P15+AsocJr!P15</f>
        <v>16.560000000000002</v>
      </c>
      <c r="Q15" s="5">
        <f>LS!Q15+Desglose!Q15+AsocJr!Q15</f>
        <v>18.560000000000002</v>
      </c>
      <c r="R15" s="5">
        <f>LS!R15+Desglose!R15+AsocJr!R15</f>
        <v>18.560000000000002</v>
      </c>
      <c r="S15" s="5">
        <f>LS!S15+Desglose!S15+AsocJr!S15</f>
        <v>18.560000000000002</v>
      </c>
      <c r="T15" s="5">
        <f>LS!T15+Desglose!T15+AsocJr!T15</f>
        <v>18.560000000000002</v>
      </c>
      <c r="U15" s="5">
        <f>LS!U15+Desglose!U15+AsocJr!U15</f>
        <v>18.560000000000002</v>
      </c>
      <c r="V15" s="5">
        <f>LS!V15+Desglose!V15+AsocJr!V15</f>
        <v>18.560000000000002</v>
      </c>
      <c r="W15" s="5">
        <f>LS!W15+Desglose!W15+AsocJr!W15</f>
        <v>18.560000000000002</v>
      </c>
      <c r="X15" s="5">
        <f>LS!X15+Desglose!X15+AsocJr!X15</f>
        <v>18.560000000000002</v>
      </c>
      <c r="Y15" s="5">
        <f>LS!Y15+Desglose!Y15+AsocJr!Y15</f>
        <v>18.560000000000002</v>
      </c>
      <c r="Z15" s="5">
        <f>LS!Z15+Desglose!Z15+AsocJr!Z15</f>
        <v>18.560000000000002</v>
      </c>
      <c r="AA15" s="5">
        <f>LS!AA15+Desglose!AA15+AsocJr!AA15</f>
        <v>18.560000000000002</v>
      </c>
      <c r="AB15" s="5">
        <f>LS!AB15+Desglose!AB15+AsocJr!AB15</f>
        <v>18.560000000000002</v>
      </c>
      <c r="AC15" s="5">
        <f>LS!AC15+Desglose!AC15+AsocJr!AC15</f>
        <v>29.12</v>
      </c>
      <c r="AD15" s="5">
        <f>LS!AD15+Desglose!AD15+AsocJr!AD15</f>
        <v>29.12</v>
      </c>
      <c r="AE15" s="5">
        <f>LS!AE15+Desglose!AE15+AsocJr!AE15</f>
        <v>29.12</v>
      </c>
      <c r="AF15" s="5">
        <f>LS!AF15+Desglose!AF15+AsocJr!AF15</f>
        <v>29.12</v>
      </c>
      <c r="AG15" s="5">
        <f>LS!AG15+Desglose!AG15+AsocJr!AG15</f>
        <v>29.12</v>
      </c>
      <c r="AH15" s="5">
        <f>LS!AH15+Desglose!AH15+AsocJr!AH15</f>
        <v>29.12</v>
      </c>
      <c r="AI15" s="5">
        <f>LS!AI15+Desglose!AI15+AsocJr!AI15</f>
        <v>29.12</v>
      </c>
      <c r="AJ15" s="5">
        <f>LS!AJ15+Desglose!AJ15+AsocJr!AJ15</f>
        <v>29.12</v>
      </c>
      <c r="AK15" s="5">
        <f>LS!AK15+Desglose!AK15+AsocJr!AK15</f>
        <v>29.12</v>
      </c>
      <c r="AL15" s="5">
        <f>LS!AL15+Desglose!AL15+AsocJr!AL15</f>
        <v>29.12</v>
      </c>
      <c r="AM15" s="5">
        <f>LS!AM15+Desglose!AM15+AsocJr!AM15</f>
        <v>29.12</v>
      </c>
      <c r="AN15" s="5">
        <f>LS!AN15+Desglose!AN15+AsocJr!AN15</f>
        <v>29.12</v>
      </c>
      <c r="AO15" s="5">
        <f>LS!AO15+Desglose!AO15+AsocJr!AO15</f>
        <v>39.68</v>
      </c>
      <c r="AP15" s="5">
        <f>LS!AP15+Desglose!AP15+AsocJr!AP15</f>
        <v>39.68</v>
      </c>
      <c r="AQ15" s="5">
        <f>LS!AQ15+Desglose!AQ15+AsocJr!AQ15</f>
        <v>39.68</v>
      </c>
      <c r="AR15" s="5">
        <f>LS!AR15+Desglose!AR15+AsocJr!AR15</f>
        <v>39.68</v>
      </c>
      <c r="AS15" s="5">
        <f>LS!AS15+Desglose!AS15+AsocJr!AS15</f>
        <v>39.68</v>
      </c>
      <c r="AT15" s="5">
        <f>LS!AT15+Desglose!AT15+AsocJr!AT15</f>
        <v>39.68</v>
      </c>
      <c r="AU15" s="5">
        <f>LS!AU15+Desglose!AU15+AsocJr!AU15</f>
        <v>39.68</v>
      </c>
      <c r="AV15" s="5">
        <f>LS!AV15+Desglose!AV15+AsocJr!AV15</f>
        <v>39.68</v>
      </c>
      <c r="AW15" s="5">
        <f>LS!AW15+Desglose!AW15+AsocJr!AW15</f>
        <v>39.68</v>
      </c>
      <c r="AX15" s="5">
        <f>LS!AX15+Desglose!AX15+AsocJr!AX15</f>
        <v>39.68</v>
      </c>
      <c r="AY15" s="5">
        <f>LS!AY15+Desglose!AY15+AsocJr!AY15</f>
        <v>39.68</v>
      </c>
      <c r="AZ15" s="48">
        <f t="shared" ref="AZ15:AZ22" si="9">SUM(P15:AA15)</f>
        <v>220.72000000000003</v>
      </c>
      <c r="BA15" s="48">
        <f t="shared" ref="BA15:BA22" si="10">SUM(AB15:AM15)</f>
        <v>338.88000000000005</v>
      </c>
      <c r="BB15" s="48">
        <f t="shared" ref="BB15:BB22" si="11">SUM(AN15:AY15)</f>
        <v>465.6</v>
      </c>
      <c r="BC15" s="12"/>
      <c r="BD15" s="12"/>
      <c r="BE15" s="12"/>
      <c r="BF15" s="12"/>
    </row>
    <row r="16" spans="1:58" x14ac:dyDescent="0.25">
      <c r="A16" s="5" t="s">
        <v>19</v>
      </c>
      <c r="B16" s="12">
        <f t="shared" si="7"/>
        <v>0.11657608695652172</v>
      </c>
      <c r="C16" s="48">
        <f>LS!C16+Desglose!C16+AsocJr!C16</f>
        <v>1.7000000000000002</v>
      </c>
      <c r="D16" s="48">
        <f>LS!D16+Desglose!D16+AsocJr!D16</f>
        <v>1.7000000000000002</v>
      </c>
      <c r="E16" s="48">
        <f>LS!E16+Desglose!E16+AsocJr!E16</f>
        <v>2.2999999999999998</v>
      </c>
      <c r="F16" s="48">
        <f>LS!F16+Desglose!F16+AsocJr!F16</f>
        <v>4</v>
      </c>
      <c r="G16" s="48">
        <f>LS!G16+Desglose!G16+AsocJr!G16</f>
        <v>4.4000000000000004</v>
      </c>
      <c r="H16" s="48">
        <f>LS!H16+Desglose!H16+AsocJr!H16</f>
        <v>4.4000000000000004</v>
      </c>
      <c r="I16" s="48">
        <f>LS!I16+Desglose!I16+AsocJr!I16</f>
        <v>4.4000000000000004</v>
      </c>
      <c r="J16" s="48">
        <f>LS!J16+Desglose!J16+AsocJr!J16</f>
        <v>4.4000000000000004</v>
      </c>
      <c r="K16" s="48">
        <f>LS!K16+Desglose!K16+AsocJr!K16</f>
        <v>3.4000000000000004</v>
      </c>
      <c r="L16" s="48">
        <f>LS!L16+Desglose!L16+AsocJr!L16</f>
        <v>4.4000000000000004</v>
      </c>
      <c r="M16" s="48">
        <f>LS!M16+Desglose!M16+AsocJr!M16</f>
        <v>3.4000000000000004</v>
      </c>
      <c r="N16" s="48">
        <f>LS!N16+Desglose!N16+AsocJr!N16</f>
        <v>4.4000000000000004</v>
      </c>
      <c r="O16" s="78">
        <f t="shared" si="8"/>
        <v>42.899999999999991</v>
      </c>
      <c r="P16" s="5">
        <f>LS!P16+Desglose!P16+AsocJr!P16</f>
        <v>4.4000000000000004</v>
      </c>
      <c r="Q16" s="5">
        <f>LS!Q16+Desglose!Q16+AsocJr!Q16</f>
        <v>5.4</v>
      </c>
      <c r="R16" s="5">
        <f>LS!R16+Desglose!R16+AsocJr!R16</f>
        <v>5.4</v>
      </c>
      <c r="S16" s="5">
        <f>LS!S16+Desglose!S16+AsocJr!S16</f>
        <v>5.4</v>
      </c>
      <c r="T16" s="5">
        <f>LS!T16+Desglose!T16+AsocJr!T16</f>
        <v>5.4</v>
      </c>
      <c r="U16" s="5">
        <f>LS!U16+Desglose!U16+AsocJr!U16</f>
        <v>5.4</v>
      </c>
      <c r="V16" s="5">
        <f>LS!V16+Desglose!V16+AsocJr!V16</f>
        <v>5.4</v>
      </c>
      <c r="W16" s="5">
        <f>LS!W16+Desglose!W16+AsocJr!W16</f>
        <v>5.4</v>
      </c>
      <c r="X16" s="5">
        <f>LS!X16+Desglose!X16+AsocJr!X16</f>
        <v>4.4000000000000004</v>
      </c>
      <c r="Y16" s="5">
        <f>LS!Y16+Desglose!Y16+AsocJr!Y16</f>
        <v>5.4</v>
      </c>
      <c r="Z16" s="5">
        <f>LS!Z16+Desglose!Z16+AsocJr!Z16</f>
        <v>4.4000000000000004</v>
      </c>
      <c r="AA16" s="5">
        <f>LS!AA16+Desglose!AA16+AsocJr!AA16</f>
        <v>5.4</v>
      </c>
      <c r="AB16" s="5">
        <f>LS!AB16+Desglose!AB16+AsocJr!AB16</f>
        <v>5.4</v>
      </c>
      <c r="AC16" s="5">
        <f>LS!AC16+Desglose!AC16+AsocJr!AC16</f>
        <v>7.8000000000000007</v>
      </c>
      <c r="AD16" s="5">
        <f>LS!AD16+Desglose!AD16+AsocJr!AD16</f>
        <v>7.8000000000000007</v>
      </c>
      <c r="AE16" s="5">
        <f>LS!AE16+Desglose!AE16+AsocJr!AE16</f>
        <v>7.8000000000000007</v>
      </c>
      <c r="AF16" s="5">
        <f>LS!AF16+Desglose!AF16+AsocJr!AF16</f>
        <v>7.8000000000000007</v>
      </c>
      <c r="AG16" s="5">
        <f>LS!AG16+Desglose!AG16+AsocJr!AG16</f>
        <v>7.8000000000000007</v>
      </c>
      <c r="AH16" s="5">
        <f>LS!AH16+Desglose!AH16+AsocJr!AH16</f>
        <v>7.8000000000000007</v>
      </c>
      <c r="AI16" s="5">
        <f>LS!AI16+Desglose!AI16+AsocJr!AI16</f>
        <v>7.8000000000000007</v>
      </c>
      <c r="AJ16" s="5">
        <f>LS!AJ16+Desglose!AJ16+AsocJr!AJ16</f>
        <v>6.8000000000000007</v>
      </c>
      <c r="AK16" s="5">
        <f>LS!AK16+Desglose!AK16+AsocJr!AK16</f>
        <v>7.8000000000000007</v>
      </c>
      <c r="AL16" s="5">
        <f>LS!AL16+Desglose!AL16+AsocJr!AL16</f>
        <v>6.8000000000000007</v>
      </c>
      <c r="AM16" s="5">
        <f>LS!AM16+Desglose!AM16+AsocJr!AM16</f>
        <v>7.8000000000000007</v>
      </c>
      <c r="AN16" s="5">
        <f>LS!AN16+Desglose!AN16+AsocJr!AN16</f>
        <v>7.8000000000000007</v>
      </c>
      <c r="AO16" s="5">
        <f>LS!AO16+Desglose!AO16+AsocJr!AO16</f>
        <v>10.200000000000001</v>
      </c>
      <c r="AP16" s="5">
        <f>LS!AP16+Desglose!AP16+AsocJr!AP16</f>
        <v>10.200000000000001</v>
      </c>
      <c r="AQ16" s="5">
        <f>LS!AQ16+Desglose!AQ16+AsocJr!AQ16</f>
        <v>10.200000000000001</v>
      </c>
      <c r="AR16" s="5">
        <f>LS!AR16+Desglose!AR16+AsocJr!AR16</f>
        <v>10.200000000000001</v>
      </c>
      <c r="AS16" s="5">
        <f>LS!AS16+Desglose!AS16+AsocJr!AS16</f>
        <v>10.200000000000001</v>
      </c>
      <c r="AT16" s="5">
        <f>LS!AT16+Desglose!AT16+AsocJr!AT16</f>
        <v>10.200000000000001</v>
      </c>
      <c r="AU16" s="5">
        <f>LS!AU16+Desglose!AU16+AsocJr!AU16</f>
        <v>10.200000000000001</v>
      </c>
      <c r="AV16" s="5">
        <f>LS!AV16+Desglose!AV16+AsocJr!AV16</f>
        <v>9.2000000000000011</v>
      </c>
      <c r="AW16" s="5">
        <f>LS!AW16+Desglose!AW16+AsocJr!AW16</f>
        <v>10.200000000000001</v>
      </c>
      <c r="AX16" s="5">
        <f>LS!AX16+Desglose!AX16+AsocJr!AX16</f>
        <v>9.2000000000000011</v>
      </c>
      <c r="AY16" s="5">
        <f>LS!AY16+Desglose!AY16+AsocJr!AY16</f>
        <v>10.200000000000001</v>
      </c>
      <c r="AZ16" s="48">
        <f t="shared" si="9"/>
        <v>61.79999999999999</v>
      </c>
      <c r="BA16" s="48">
        <f t="shared" si="10"/>
        <v>89.199999999999989</v>
      </c>
      <c r="BB16" s="48">
        <f t="shared" si="11"/>
        <v>118.00000000000003</v>
      </c>
      <c r="BC16" s="12"/>
      <c r="BD16" s="12"/>
      <c r="BE16" s="12"/>
      <c r="BF16" s="12"/>
    </row>
    <row r="17" spans="1:58" x14ac:dyDescent="0.25">
      <c r="A17" s="5" t="s">
        <v>20</v>
      </c>
      <c r="B17" s="12">
        <f t="shared" si="7"/>
        <v>6.0706521739130444E-2</v>
      </c>
      <c r="C17" s="48">
        <f>LS!C17+Desglose!C17+AsocJr!C17</f>
        <v>1.42</v>
      </c>
      <c r="D17" s="48">
        <f>LS!D17+Desglose!D17+AsocJr!D17</f>
        <v>0.42</v>
      </c>
      <c r="E17" s="48">
        <f>LS!E17+Desglose!E17+AsocJr!E17</f>
        <v>1.78</v>
      </c>
      <c r="F17" s="48">
        <f>LS!F17+Desglose!F17+AsocJr!F17</f>
        <v>1.2</v>
      </c>
      <c r="G17" s="48">
        <f>LS!G17+Desglose!G17+AsocJr!G17</f>
        <v>2.44</v>
      </c>
      <c r="H17" s="48">
        <f>LS!H17+Desglose!H17+AsocJr!H17</f>
        <v>1.44</v>
      </c>
      <c r="I17" s="48">
        <f>LS!I17+Desglose!I17+AsocJr!I17</f>
        <v>3.44</v>
      </c>
      <c r="J17" s="48">
        <f>LS!J17+Desglose!J17+AsocJr!J17</f>
        <v>1.44</v>
      </c>
      <c r="K17" s="48">
        <f>LS!K17+Desglose!K17+AsocJr!K17</f>
        <v>2.44</v>
      </c>
      <c r="L17" s="48">
        <f>LS!L17+Desglose!L17+AsocJr!L17</f>
        <v>2.44</v>
      </c>
      <c r="M17" s="48">
        <f>LS!M17+Desglose!M17+AsocJr!M17</f>
        <v>2.44</v>
      </c>
      <c r="N17" s="48">
        <f>LS!N17+Desglose!N17+AsocJr!N17</f>
        <v>1.44</v>
      </c>
      <c r="O17" s="78">
        <f t="shared" si="8"/>
        <v>22.340000000000003</v>
      </c>
      <c r="P17" s="5">
        <f>LS!P17+Desglose!P17+AsocJr!P17</f>
        <v>3.44</v>
      </c>
      <c r="Q17" s="5">
        <f>LS!Q17+Desglose!Q17+AsocJr!Q17</f>
        <v>2.44</v>
      </c>
      <c r="R17" s="5">
        <f>LS!R17+Desglose!R17+AsocJr!R17</f>
        <v>3.44</v>
      </c>
      <c r="S17" s="5">
        <f>LS!S17+Desglose!S17+AsocJr!S17</f>
        <v>2.44</v>
      </c>
      <c r="T17" s="5">
        <f>LS!T17+Desglose!T17+AsocJr!T17</f>
        <v>3.44</v>
      </c>
      <c r="U17" s="5">
        <f>LS!U17+Desglose!U17+AsocJr!U17</f>
        <v>2.44</v>
      </c>
      <c r="V17" s="5">
        <f>LS!V17+Desglose!V17+AsocJr!V17</f>
        <v>3.44</v>
      </c>
      <c r="W17" s="5">
        <f>LS!W17+Desglose!W17+AsocJr!W17</f>
        <v>2.44</v>
      </c>
      <c r="X17" s="5">
        <f>LS!X17+Desglose!X17+AsocJr!X17</f>
        <v>3.44</v>
      </c>
      <c r="Y17" s="5">
        <f>LS!Y17+Desglose!Y17+AsocJr!Y17</f>
        <v>2.44</v>
      </c>
      <c r="Z17" s="5">
        <f>LS!Z17+Desglose!Z17+AsocJr!Z17</f>
        <v>3.44</v>
      </c>
      <c r="AA17" s="5">
        <f>LS!AA17+Desglose!AA17+AsocJr!AA17</f>
        <v>2.44</v>
      </c>
      <c r="AB17" s="5">
        <f>LS!AB17+Desglose!AB17+AsocJr!AB17</f>
        <v>3.44</v>
      </c>
      <c r="AC17" s="5">
        <f>LS!AC17+Desglose!AC17+AsocJr!AC17</f>
        <v>3.88</v>
      </c>
      <c r="AD17" s="5">
        <f>LS!AD17+Desglose!AD17+AsocJr!AD17</f>
        <v>4.88</v>
      </c>
      <c r="AE17" s="5">
        <f>LS!AE17+Desglose!AE17+AsocJr!AE17</f>
        <v>3.88</v>
      </c>
      <c r="AF17" s="5">
        <f>LS!AF17+Desglose!AF17+AsocJr!AF17</f>
        <v>4.88</v>
      </c>
      <c r="AG17" s="5">
        <f>LS!AG17+Desglose!AG17+AsocJr!AG17</f>
        <v>3.88</v>
      </c>
      <c r="AH17" s="5">
        <f>LS!AH17+Desglose!AH17+AsocJr!AH17</f>
        <v>4.88</v>
      </c>
      <c r="AI17" s="5">
        <f>LS!AI17+Desglose!AI17+AsocJr!AI17</f>
        <v>3.88</v>
      </c>
      <c r="AJ17" s="5">
        <f>LS!AJ17+Desglose!AJ17+AsocJr!AJ17</f>
        <v>4.88</v>
      </c>
      <c r="AK17" s="5">
        <f>LS!AK17+Desglose!AK17+AsocJr!AK17</f>
        <v>3.88</v>
      </c>
      <c r="AL17" s="5">
        <f>LS!AL17+Desglose!AL17+AsocJr!AL17</f>
        <v>4.88</v>
      </c>
      <c r="AM17" s="5">
        <f>LS!AM17+Desglose!AM17+AsocJr!AM17</f>
        <v>3.88</v>
      </c>
      <c r="AN17" s="5">
        <f>LS!AN17+Desglose!AN17+AsocJr!AN17</f>
        <v>4.88</v>
      </c>
      <c r="AO17" s="5">
        <f>LS!AO17+Desglose!AO17+AsocJr!AO17</f>
        <v>5.32</v>
      </c>
      <c r="AP17" s="5">
        <f>LS!AP17+Desglose!AP17+AsocJr!AP17</f>
        <v>6.32</v>
      </c>
      <c r="AQ17" s="5">
        <f>LS!AQ17+Desglose!AQ17+AsocJr!AQ17</f>
        <v>5.32</v>
      </c>
      <c r="AR17" s="5">
        <f>LS!AR17+Desglose!AR17+AsocJr!AR17</f>
        <v>6.32</v>
      </c>
      <c r="AS17" s="5">
        <f>LS!AS17+Desglose!AS17+AsocJr!AS17</f>
        <v>5.32</v>
      </c>
      <c r="AT17" s="5">
        <f>LS!AT17+Desglose!AT17+AsocJr!AT17</f>
        <v>6.32</v>
      </c>
      <c r="AU17" s="5">
        <f>LS!AU17+Desglose!AU17+AsocJr!AU17</f>
        <v>5.32</v>
      </c>
      <c r="AV17" s="5">
        <f>LS!AV17+Desglose!AV17+AsocJr!AV17</f>
        <v>6.32</v>
      </c>
      <c r="AW17" s="5">
        <f>LS!AW17+Desglose!AW17+AsocJr!AW17</f>
        <v>5.32</v>
      </c>
      <c r="AX17" s="5">
        <f>LS!AX17+Desglose!AX17+AsocJr!AX17</f>
        <v>6.32</v>
      </c>
      <c r="AY17" s="5">
        <f>LS!AY17+Desglose!AY17+AsocJr!AY17</f>
        <v>5.32</v>
      </c>
      <c r="AZ17" s="48">
        <f t="shared" si="9"/>
        <v>35.28</v>
      </c>
      <c r="BA17" s="48">
        <f t="shared" si="10"/>
        <v>51.120000000000005</v>
      </c>
      <c r="BB17" s="48">
        <f t="shared" si="11"/>
        <v>68.400000000000006</v>
      </c>
      <c r="BC17" s="12"/>
      <c r="BD17" s="12"/>
      <c r="BE17" s="12"/>
      <c r="BF17" s="12"/>
    </row>
    <row r="18" spans="1:58" x14ac:dyDescent="0.25">
      <c r="A18" s="5" t="s">
        <v>21</v>
      </c>
      <c r="B18" s="12">
        <f t="shared" si="7"/>
        <v>7.2635869565217392E-2</v>
      </c>
      <c r="C18" s="48">
        <f>LS!C18+Desglose!C18+AsocJr!C18</f>
        <v>1.49</v>
      </c>
      <c r="D18" s="48">
        <f>LS!D18+Desglose!D18+AsocJr!D18</f>
        <v>1.49</v>
      </c>
      <c r="E18" s="48">
        <f>LS!E18+Desglose!E18+AsocJr!E18</f>
        <v>0.91000000000000014</v>
      </c>
      <c r="F18" s="48">
        <f>LS!F18+Desglose!F18+AsocJr!F18</f>
        <v>2.4000000000000004</v>
      </c>
      <c r="G18" s="48">
        <f>LS!G18+Desglose!G18+AsocJr!G18</f>
        <v>2.68</v>
      </c>
      <c r="H18" s="48">
        <f>LS!H18+Desglose!H18+AsocJr!H18</f>
        <v>2.68</v>
      </c>
      <c r="I18" s="48">
        <f>LS!I18+Desglose!I18+AsocJr!I18</f>
        <v>2.68</v>
      </c>
      <c r="J18" s="48">
        <f>LS!J18+Desglose!J18+AsocJr!J18</f>
        <v>2.68</v>
      </c>
      <c r="K18" s="48">
        <f>LS!K18+Desglose!K18+AsocJr!K18</f>
        <v>2.68</v>
      </c>
      <c r="L18" s="48">
        <f>LS!L18+Desglose!L18+AsocJr!L18</f>
        <v>1.6800000000000002</v>
      </c>
      <c r="M18" s="48">
        <f>LS!M18+Desglose!M18+AsocJr!M18</f>
        <v>2.68</v>
      </c>
      <c r="N18" s="48">
        <f>LS!N18+Desglose!N18+AsocJr!N18</f>
        <v>2.68</v>
      </c>
      <c r="O18" s="78">
        <f t="shared" si="8"/>
        <v>26.73</v>
      </c>
      <c r="P18" s="5">
        <f>LS!P18+Desglose!P18+AsocJr!P18</f>
        <v>2.68</v>
      </c>
      <c r="Q18" s="5">
        <f>LS!Q18+Desglose!Q18+AsocJr!Q18</f>
        <v>2.68</v>
      </c>
      <c r="R18" s="5">
        <f>LS!R18+Desglose!R18+AsocJr!R18</f>
        <v>1.6800000000000002</v>
      </c>
      <c r="S18" s="5">
        <f>LS!S18+Desglose!S18+AsocJr!S18</f>
        <v>3.68</v>
      </c>
      <c r="T18" s="5">
        <f>LS!T18+Desglose!T18+AsocJr!T18</f>
        <v>2.68</v>
      </c>
      <c r="U18" s="5">
        <f>LS!U18+Desglose!U18+AsocJr!U18</f>
        <v>1.6800000000000002</v>
      </c>
      <c r="V18" s="5">
        <f>LS!V18+Desglose!V18+AsocJr!V18</f>
        <v>3.68</v>
      </c>
      <c r="W18" s="5">
        <f>LS!W18+Desglose!W18+AsocJr!W18</f>
        <v>2.68</v>
      </c>
      <c r="X18" s="5">
        <f>LS!X18+Desglose!X18+AsocJr!X18</f>
        <v>1.6800000000000002</v>
      </c>
      <c r="Y18" s="5">
        <f>LS!Y18+Desglose!Y18+AsocJr!Y18</f>
        <v>2.68</v>
      </c>
      <c r="Z18" s="5">
        <f>LS!Z18+Desglose!Z18+AsocJr!Z18</f>
        <v>2.68</v>
      </c>
      <c r="AA18" s="5">
        <f>LS!AA18+Desglose!AA18+AsocJr!AA18</f>
        <v>1.6800000000000002</v>
      </c>
      <c r="AB18" s="5">
        <f>LS!AB18+Desglose!AB18+AsocJr!AB18</f>
        <v>3.68</v>
      </c>
      <c r="AC18" s="5">
        <f>LS!AC18+Desglose!AC18+AsocJr!AC18</f>
        <v>4.3600000000000003</v>
      </c>
      <c r="AD18" s="5">
        <f>LS!AD18+Desglose!AD18+AsocJr!AD18</f>
        <v>3.3600000000000003</v>
      </c>
      <c r="AE18" s="5">
        <f>LS!AE18+Desglose!AE18+AsocJr!AE18</f>
        <v>5.36</v>
      </c>
      <c r="AF18" s="5">
        <f>LS!AF18+Desglose!AF18+AsocJr!AF18</f>
        <v>4.3600000000000003</v>
      </c>
      <c r="AG18" s="5">
        <f>LS!AG18+Desglose!AG18+AsocJr!AG18</f>
        <v>3.3600000000000003</v>
      </c>
      <c r="AH18" s="5">
        <f>LS!AH18+Desglose!AH18+AsocJr!AH18</f>
        <v>5.36</v>
      </c>
      <c r="AI18" s="5">
        <f>LS!AI18+Desglose!AI18+AsocJr!AI18</f>
        <v>4.3600000000000003</v>
      </c>
      <c r="AJ18" s="5">
        <f>LS!AJ18+Desglose!AJ18+AsocJr!AJ18</f>
        <v>3.3600000000000003</v>
      </c>
      <c r="AK18" s="5">
        <f>LS!AK18+Desglose!AK18+AsocJr!AK18</f>
        <v>4.3600000000000003</v>
      </c>
      <c r="AL18" s="5">
        <f>LS!AL18+Desglose!AL18+AsocJr!AL18</f>
        <v>4.3600000000000003</v>
      </c>
      <c r="AM18" s="5">
        <f>LS!AM18+Desglose!AM18+AsocJr!AM18</f>
        <v>3.3600000000000003</v>
      </c>
      <c r="AN18" s="5">
        <f>LS!AN18+Desglose!AN18+AsocJr!AN18</f>
        <v>5.36</v>
      </c>
      <c r="AO18" s="5">
        <f>LS!AO18+Desglose!AO18+AsocJr!AO18</f>
        <v>6.0400000000000009</v>
      </c>
      <c r="AP18" s="5">
        <f>LS!AP18+Desglose!AP18+AsocJr!AP18</f>
        <v>5.0400000000000009</v>
      </c>
      <c r="AQ18" s="5">
        <f>LS!AQ18+Desglose!AQ18+AsocJr!AQ18</f>
        <v>7.0400000000000009</v>
      </c>
      <c r="AR18" s="5">
        <f>LS!AR18+Desglose!AR18+AsocJr!AR18</f>
        <v>6.0400000000000009</v>
      </c>
      <c r="AS18" s="5">
        <f>LS!AS18+Desglose!AS18+AsocJr!AS18</f>
        <v>5.0400000000000009</v>
      </c>
      <c r="AT18" s="5">
        <f>LS!AT18+Desglose!AT18+AsocJr!AT18</f>
        <v>7.0400000000000009</v>
      </c>
      <c r="AU18" s="5">
        <f>LS!AU18+Desglose!AU18+AsocJr!AU18</f>
        <v>6.0400000000000009</v>
      </c>
      <c r="AV18" s="5">
        <f>LS!AV18+Desglose!AV18+AsocJr!AV18</f>
        <v>5.0400000000000009</v>
      </c>
      <c r="AW18" s="5">
        <f>LS!AW18+Desglose!AW18+AsocJr!AW18</f>
        <v>6.0400000000000009</v>
      </c>
      <c r="AX18" s="5">
        <f>LS!AX18+Desglose!AX18+AsocJr!AX18</f>
        <v>6.0400000000000009</v>
      </c>
      <c r="AY18" s="5">
        <f>LS!AY18+Desglose!AY18+AsocJr!AY18</f>
        <v>5.0400000000000009</v>
      </c>
      <c r="AZ18" s="48">
        <f t="shared" si="9"/>
        <v>30.16</v>
      </c>
      <c r="BA18" s="48">
        <f t="shared" si="10"/>
        <v>49.64</v>
      </c>
      <c r="BB18" s="48">
        <f t="shared" si="11"/>
        <v>69.800000000000011</v>
      </c>
      <c r="BC18" s="12"/>
      <c r="BD18" s="12"/>
      <c r="BE18" s="12"/>
      <c r="BF18" s="12"/>
    </row>
    <row r="19" spans="1:58" x14ac:dyDescent="0.25">
      <c r="A19" s="5" t="s">
        <v>22</v>
      </c>
      <c r="B19" s="12">
        <f t="shared" si="7"/>
        <v>0.13983695652173914</v>
      </c>
      <c r="C19" s="48">
        <f>LS!C19+Desglose!C19+AsocJr!C19</f>
        <v>0.98000000000000009</v>
      </c>
      <c r="D19" s="48">
        <f>LS!D19+Desglose!D19+AsocJr!D19</f>
        <v>1.98</v>
      </c>
      <c r="E19" s="48">
        <f>LS!E19+Desglose!E19+AsocJr!E19</f>
        <v>2.8200000000000003</v>
      </c>
      <c r="F19" s="48">
        <f>LS!F19+Desglose!F19+AsocJr!F19</f>
        <v>3.8000000000000003</v>
      </c>
      <c r="G19" s="48">
        <f>LS!G19+Desglose!G19+AsocJr!G19</f>
        <v>5.36</v>
      </c>
      <c r="H19" s="48">
        <f>LS!H19+Desglose!H19+AsocJr!H19</f>
        <v>4.3600000000000003</v>
      </c>
      <c r="I19" s="48">
        <f>LS!I19+Desglose!I19+AsocJr!I19</f>
        <v>4.3600000000000003</v>
      </c>
      <c r="J19" s="48">
        <f>LS!J19+Desglose!J19+AsocJr!J19</f>
        <v>5.36</v>
      </c>
      <c r="K19" s="48">
        <f>LS!K19+Desglose!K19+AsocJr!K19</f>
        <v>5.36</v>
      </c>
      <c r="L19" s="48">
        <f>LS!L19+Desglose!L19+AsocJr!L19</f>
        <v>5.36</v>
      </c>
      <c r="M19" s="48">
        <f>LS!M19+Desglose!M19+AsocJr!M19</f>
        <v>6.36</v>
      </c>
      <c r="N19" s="48">
        <f>LS!N19+Desglose!N19+AsocJr!N19</f>
        <v>5.36</v>
      </c>
      <c r="O19" s="78">
        <f t="shared" si="8"/>
        <v>51.46</v>
      </c>
      <c r="P19" s="5">
        <f>LS!P19+Desglose!P19+AsocJr!P19</f>
        <v>4.3600000000000003</v>
      </c>
      <c r="Q19" s="5">
        <f>LS!Q19+Desglose!Q19+AsocJr!Q19</f>
        <v>4.3600000000000003</v>
      </c>
      <c r="R19" s="5">
        <f>LS!R19+Desglose!R19+AsocJr!R19</f>
        <v>5.36</v>
      </c>
      <c r="S19" s="5">
        <f>LS!S19+Desglose!S19+AsocJr!S19</f>
        <v>4.3600000000000003</v>
      </c>
      <c r="T19" s="5">
        <f>LS!T19+Desglose!T19+AsocJr!T19</f>
        <v>5.36</v>
      </c>
      <c r="U19" s="5">
        <f>LS!U19+Desglose!U19+AsocJr!U19</f>
        <v>5.36</v>
      </c>
      <c r="V19" s="5">
        <f>LS!V19+Desglose!V19+AsocJr!V19</f>
        <v>4.3600000000000003</v>
      </c>
      <c r="W19" s="5">
        <f>LS!W19+Desglose!W19+AsocJr!W19</f>
        <v>5.36</v>
      </c>
      <c r="X19" s="5">
        <f>LS!X19+Desglose!X19+AsocJr!X19</f>
        <v>6.36</v>
      </c>
      <c r="Y19" s="5">
        <f>LS!Y19+Desglose!Y19+AsocJr!Y19</f>
        <v>5.36</v>
      </c>
      <c r="Z19" s="5">
        <f>LS!Z19+Desglose!Z19+AsocJr!Z19</f>
        <v>6.36</v>
      </c>
      <c r="AA19" s="5">
        <f>LS!AA19+Desglose!AA19+AsocJr!AA19</f>
        <v>6.36</v>
      </c>
      <c r="AB19" s="5">
        <f>LS!AB19+Desglose!AB19+AsocJr!AB19</f>
        <v>4.3600000000000003</v>
      </c>
      <c r="AC19" s="5">
        <f>LS!AC19+Desglose!AC19+AsocJr!AC19</f>
        <v>8.7200000000000006</v>
      </c>
      <c r="AD19" s="5">
        <f>LS!AD19+Desglose!AD19+AsocJr!AD19</f>
        <v>8.7200000000000006</v>
      </c>
      <c r="AE19" s="5">
        <f>LS!AE19+Desglose!AE19+AsocJr!AE19</f>
        <v>7.7200000000000006</v>
      </c>
      <c r="AF19" s="5">
        <f>LS!AF19+Desglose!AF19+AsocJr!AF19</f>
        <v>8.7200000000000006</v>
      </c>
      <c r="AG19" s="5">
        <f>LS!AG19+Desglose!AG19+AsocJr!AG19</f>
        <v>8.7200000000000006</v>
      </c>
      <c r="AH19" s="5">
        <f>LS!AH19+Desglose!AH19+AsocJr!AH19</f>
        <v>7.7200000000000006</v>
      </c>
      <c r="AI19" s="5">
        <f>LS!AI19+Desglose!AI19+AsocJr!AI19</f>
        <v>8.7200000000000006</v>
      </c>
      <c r="AJ19" s="5">
        <f>LS!AJ19+Desglose!AJ19+AsocJr!AJ19</f>
        <v>9.7200000000000006</v>
      </c>
      <c r="AK19" s="5">
        <f>LS!AK19+Desglose!AK19+AsocJr!AK19</f>
        <v>8.7200000000000006</v>
      </c>
      <c r="AL19" s="5">
        <f>LS!AL19+Desglose!AL19+AsocJr!AL19</f>
        <v>9.7200000000000006</v>
      </c>
      <c r="AM19" s="5">
        <f>LS!AM19+Desglose!AM19+AsocJr!AM19</f>
        <v>9.7200000000000006</v>
      </c>
      <c r="AN19" s="5">
        <f>LS!AN19+Desglose!AN19+AsocJr!AN19</f>
        <v>7.7200000000000006</v>
      </c>
      <c r="AO19" s="5">
        <f>LS!AO19+Desglose!AO19+AsocJr!AO19</f>
        <v>12.080000000000002</v>
      </c>
      <c r="AP19" s="5">
        <f>LS!AP19+Desglose!AP19+AsocJr!AP19</f>
        <v>12.080000000000002</v>
      </c>
      <c r="AQ19" s="5">
        <f>LS!AQ19+Desglose!AQ19+AsocJr!AQ19</f>
        <v>11.080000000000002</v>
      </c>
      <c r="AR19" s="5">
        <f>LS!AR19+Desglose!AR19+AsocJr!AR19</f>
        <v>12.080000000000002</v>
      </c>
      <c r="AS19" s="5">
        <f>LS!AS19+Desglose!AS19+AsocJr!AS19</f>
        <v>12.080000000000002</v>
      </c>
      <c r="AT19" s="5">
        <f>LS!AT19+Desglose!AT19+AsocJr!AT19</f>
        <v>11.080000000000002</v>
      </c>
      <c r="AU19" s="5">
        <f>LS!AU19+Desglose!AU19+AsocJr!AU19</f>
        <v>12.080000000000002</v>
      </c>
      <c r="AV19" s="5">
        <f>LS!AV19+Desglose!AV19+AsocJr!AV19</f>
        <v>13.080000000000002</v>
      </c>
      <c r="AW19" s="5">
        <f>LS!AW19+Desglose!AW19+AsocJr!AW19</f>
        <v>12.080000000000002</v>
      </c>
      <c r="AX19" s="5">
        <f>LS!AX19+Desglose!AX19+AsocJr!AX19</f>
        <v>13.080000000000002</v>
      </c>
      <c r="AY19" s="5">
        <f>LS!AY19+Desglose!AY19+AsocJr!AY19</f>
        <v>13.080000000000002</v>
      </c>
      <c r="AZ19" s="48">
        <f t="shared" si="9"/>
        <v>63.32</v>
      </c>
      <c r="BA19" s="48">
        <f t="shared" si="10"/>
        <v>101.28</v>
      </c>
      <c r="BB19" s="48">
        <f t="shared" si="11"/>
        <v>141.60000000000002</v>
      </c>
      <c r="BC19" s="12"/>
      <c r="BD19" s="12"/>
      <c r="BE19" s="12"/>
      <c r="BF19" s="12"/>
    </row>
    <row r="20" spans="1:58" x14ac:dyDescent="0.25">
      <c r="A20" s="5" t="s">
        <v>23</v>
      </c>
      <c r="B20" s="12">
        <f t="shared" si="7"/>
        <v>3.6847826086956526E-2</v>
      </c>
      <c r="C20" s="48">
        <f>LS!C20+Desglose!C20+AsocJr!C20</f>
        <v>0.28000000000000003</v>
      </c>
      <c r="D20" s="48">
        <f>LS!D20+Desglose!D20+AsocJr!D20</f>
        <v>0.28000000000000003</v>
      </c>
      <c r="E20" s="48">
        <f>LS!E20+Desglose!E20+AsocJr!E20</f>
        <v>1.52</v>
      </c>
      <c r="F20" s="48">
        <f>LS!F20+Desglose!F20+AsocJr!F20</f>
        <v>0.8</v>
      </c>
      <c r="G20" s="48">
        <f>LS!G20+Desglose!G20+AsocJr!G20</f>
        <v>0.96</v>
      </c>
      <c r="H20" s="48">
        <f>LS!H20+Desglose!H20+AsocJr!H20</f>
        <v>1.96</v>
      </c>
      <c r="I20" s="48">
        <f>LS!I20+Desglose!I20+AsocJr!I20</f>
        <v>0.96</v>
      </c>
      <c r="J20" s="48">
        <f>LS!J20+Desglose!J20+AsocJr!J20</f>
        <v>0.96</v>
      </c>
      <c r="K20" s="48">
        <f>LS!K20+Desglose!K20+AsocJr!K20</f>
        <v>1.96</v>
      </c>
      <c r="L20" s="48">
        <f>LS!L20+Desglose!L20+AsocJr!L20</f>
        <v>0.96</v>
      </c>
      <c r="M20" s="48">
        <f>LS!M20+Desglose!M20+AsocJr!M20</f>
        <v>0.96</v>
      </c>
      <c r="N20" s="48">
        <f>LS!N20+Desglose!N20+AsocJr!N20</f>
        <v>1.96</v>
      </c>
      <c r="O20" s="78">
        <f t="shared" si="8"/>
        <v>13.560000000000002</v>
      </c>
      <c r="P20" s="5">
        <f>LS!P20+Desglose!P20+AsocJr!P20</f>
        <v>0.96</v>
      </c>
      <c r="Q20" s="5">
        <f>LS!Q20+Desglose!Q20+AsocJr!Q20</f>
        <v>0.96</v>
      </c>
      <c r="R20" s="5">
        <f>LS!R20+Desglose!R20+AsocJr!R20</f>
        <v>1.96</v>
      </c>
      <c r="S20" s="5">
        <f>LS!S20+Desglose!S20+AsocJr!S20</f>
        <v>0.96</v>
      </c>
      <c r="T20" s="5">
        <f>LS!T20+Desglose!T20+AsocJr!T20</f>
        <v>0.96</v>
      </c>
      <c r="U20" s="5">
        <f>LS!U20+Desglose!U20+AsocJr!U20</f>
        <v>1.96</v>
      </c>
      <c r="V20" s="5">
        <f>LS!V20+Desglose!V20+AsocJr!V20</f>
        <v>0.96</v>
      </c>
      <c r="W20" s="5">
        <f>LS!W20+Desglose!W20+AsocJr!W20</f>
        <v>0.96</v>
      </c>
      <c r="X20" s="5">
        <f>LS!X20+Desglose!X20+AsocJr!X20</f>
        <v>1.96</v>
      </c>
      <c r="Y20" s="5">
        <f>LS!Y20+Desglose!Y20+AsocJr!Y20</f>
        <v>0.96</v>
      </c>
      <c r="Z20" s="5">
        <f>LS!Z20+Desglose!Z20+AsocJr!Z20</f>
        <v>0.96</v>
      </c>
      <c r="AA20" s="5">
        <f>LS!AA20+Desglose!AA20+AsocJr!AA20</f>
        <v>1.96</v>
      </c>
      <c r="AB20" s="5">
        <f>LS!AB20+Desglose!AB20+AsocJr!AB20</f>
        <v>0.96</v>
      </c>
      <c r="AC20" s="5">
        <f>LS!AC20+Desglose!AC20+AsocJr!AC20</f>
        <v>1.92</v>
      </c>
      <c r="AD20" s="5">
        <f>LS!AD20+Desglose!AD20+AsocJr!AD20</f>
        <v>2.92</v>
      </c>
      <c r="AE20" s="5">
        <f>LS!AE20+Desglose!AE20+AsocJr!AE20</f>
        <v>1.92</v>
      </c>
      <c r="AF20" s="5">
        <f>LS!AF20+Desglose!AF20+AsocJr!AF20</f>
        <v>1.92</v>
      </c>
      <c r="AG20" s="5">
        <f>LS!AG20+Desglose!AG20+AsocJr!AG20</f>
        <v>2.92</v>
      </c>
      <c r="AH20" s="5">
        <f>LS!AH20+Desglose!AH20+AsocJr!AH20</f>
        <v>1.92</v>
      </c>
      <c r="AI20" s="5">
        <f>LS!AI20+Desglose!AI20+AsocJr!AI20</f>
        <v>1.92</v>
      </c>
      <c r="AJ20" s="5">
        <f>LS!AJ20+Desglose!AJ20+AsocJr!AJ20</f>
        <v>2.92</v>
      </c>
      <c r="AK20" s="5">
        <f>LS!AK20+Desglose!AK20+AsocJr!AK20</f>
        <v>1.92</v>
      </c>
      <c r="AL20" s="5">
        <f>LS!AL20+Desglose!AL20+AsocJr!AL20</f>
        <v>1.92</v>
      </c>
      <c r="AM20" s="5">
        <f>LS!AM20+Desglose!AM20+AsocJr!AM20</f>
        <v>2.92</v>
      </c>
      <c r="AN20" s="5">
        <f>LS!AN20+Desglose!AN20+AsocJr!AN20</f>
        <v>1.92</v>
      </c>
      <c r="AO20" s="5">
        <f>LS!AO20+Desglose!AO20+AsocJr!AO20</f>
        <v>2.88</v>
      </c>
      <c r="AP20" s="5">
        <f>LS!AP20+Desglose!AP20+AsocJr!AP20</f>
        <v>3.88</v>
      </c>
      <c r="AQ20" s="5">
        <f>LS!AQ20+Desglose!AQ20+AsocJr!AQ20</f>
        <v>2.88</v>
      </c>
      <c r="AR20" s="5">
        <f>LS!AR20+Desglose!AR20+AsocJr!AR20</f>
        <v>2.88</v>
      </c>
      <c r="AS20" s="5">
        <f>LS!AS20+Desglose!AS20+AsocJr!AS20</f>
        <v>3.88</v>
      </c>
      <c r="AT20" s="5">
        <f>LS!AT20+Desglose!AT20+AsocJr!AT20</f>
        <v>2.88</v>
      </c>
      <c r="AU20" s="5">
        <f>LS!AU20+Desglose!AU20+AsocJr!AU20</f>
        <v>2.88</v>
      </c>
      <c r="AV20" s="5">
        <f>LS!AV20+Desglose!AV20+AsocJr!AV20</f>
        <v>3.88</v>
      </c>
      <c r="AW20" s="5">
        <f>LS!AW20+Desglose!AW20+AsocJr!AW20</f>
        <v>2.88</v>
      </c>
      <c r="AX20" s="5">
        <f>LS!AX20+Desglose!AX20+AsocJr!AX20</f>
        <v>2.88</v>
      </c>
      <c r="AY20" s="5">
        <f>LS!AY20+Desglose!AY20+AsocJr!AY20</f>
        <v>3.88</v>
      </c>
      <c r="AZ20" s="48">
        <f t="shared" si="9"/>
        <v>15.520000000000003</v>
      </c>
      <c r="BA20" s="48">
        <f t="shared" si="10"/>
        <v>26.080000000000005</v>
      </c>
      <c r="BB20" s="48">
        <f t="shared" si="11"/>
        <v>37.599999999999994</v>
      </c>
      <c r="BC20" s="12"/>
      <c r="BD20" s="12"/>
      <c r="BE20" s="12"/>
      <c r="BF20" s="12"/>
    </row>
    <row r="21" spans="1:58" x14ac:dyDescent="0.25">
      <c r="A21" s="5" t="s">
        <v>24</v>
      </c>
      <c r="B21" s="12">
        <f t="shared" si="7"/>
        <v>0.11372282608695654</v>
      </c>
      <c r="C21" s="48">
        <f>LS!C21+Desglose!C21+AsocJr!C21</f>
        <v>1.05</v>
      </c>
      <c r="D21" s="48">
        <f>LS!D21+Desglose!D21+AsocJr!D21</f>
        <v>2.0499999999999998</v>
      </c>
      <c r="E21" s="48">
        <f>LS!E21+Desglose!E21+AsocJr!E21</f>
        <v>1.95</v>
      </c>
      <c r="F21" s="48">
        <f>LS!F21+Desglose!F21+AsocJr!F21</f>
        <v>4</v>
      </c>
      <c r="G21" s="48">
        <f>LS!G21+Desglose!G21+AsocJr!G21</f>
        <v>3.5999999999999996</v>
      </c>
      <c r="H21" s="48">
        <f>LS!H21+Desglose!H21+AsocJr!H21</f>
        <v>4.5999999999999996</v>
      </c>
      <c r="I21" s="48">
        <f>LS!I21+Desglose!I21+AsocJr!I21</f>
        <v>3.5999999999999996</v>
      </c>
      <c r="J21" s="48">
        <f>LS!J21+Desglose!J21+AsocJr!J21</f>
        <v>4.5999999999999996</v>
      </c>
      <c r="K21" s="48">
        <f>LS!K21+Desglose!K21+AsocJr!K21</f>
        <v>3.5999999999999996</v>
      </c>
      <c r="L21" s="48">
        <f>LS!L21+Desglose!L21+AsocJr!L21</f>
        <v>4.5999999999999996</v>
      </c>
      <c r="M21" s="48">
        <f>LS!M21+Desglose!M21+AsocJr!M21</f>
        <v>3.5999999999999996</v>
      </c>
      <c r="N21" s="48">
        <f>LS!N21+Desglose!N21+AsocJr!N21</f>
        <v>4.5999999999999996</v>
      </c>
      <c r="O21" s="78">
        <f t="shared" si="8"/>
        <v>41.850000000000009</v>
      </c>
      <c r="P21" s="5">
        <f>LS!P21+Desglose!P21+AsocJr!P21</f>
        <v>3.5999999999999996</v>
      </c>
      <c r="Q21" s="5">
        <f>LS!Q21+Desglose!Q21+AsocJr!Q21</f>
        <v>4.5999999999999996</v>
      </c>
      <c r="R21" s="5">
        <f>LS!R21+Desglose!R21+AsocJr!R21</f>
        <v>3.5999999999999996</v>
      </c>
      <c r="S21" s="5">
        <f>LS!S21+Desglose!S21+AsocJr!S21</f>
        <v>4.5999999999999996</v>
      </c>
      <c r="T21" s="5">
        <f>LS!T21+Desglose!T21+AsocJr!T21</f>
        <v>3.5999999999999996</v>
      </c>
      <c r="U21" s="5">
        <f>LS!U21+Desglose!U21+AsocJr!U21</f>
        <v>4.5999999999999996</v>
      </c>
      <c r="V21" s="5">
        <f>LS!V21+Desglose!V21+AsocJr!V21</f>
        <v>3.5999999999999996</v>
      </c>
      <c r="W21" s="5">
        <f>LS!W21+Desglose!W21+AsocJr!W21</f>
        <v>4.5999999999999996</v>
      </c>
      <c r="X21" s="5">
        <f>LS!X21+Desglose!X21+AsocJr!X21</f>
        <v>3.5999999999999996</v>
      </c>
      <c r="Y21" s="5">
        <f>LS!Y21+Desglose!Y21+AsocJr!Y21</f>
        <v>4.5999999999999996</v>
      </c>
      <c r="Z21" s="5">
        <f>LS!Z21+Desglose!Z21+AsocJr!Z21</f>
        <v>3.5999999999999996</v>
      </c>
      <c r="AA21" s="5">
        <f>LS!AA21+Desglose!AA21+AsocJr!AA21</f>
        <v>4.5999999999999996</v>
      </c>
      <c r="AB21" s="5">
        <f>LS!AB21+Desglose!AB21+AsocJr!AB21</f>
        <v>3.5999999999999996</v>
      </c>
      <c r="AC21" s="5">
        <f>LS!AC21+Desglose!AC21+AsocJr!AC21</f>
        <v>8.1999999999999993</v>
      </c>
      <c r="AD21" s="5">
        <f>LS!AD21+Desglose!AD21+AsocJr!AD21</f>
        <v>7.1999999999999993</v>
      </c>
      <c r="AE21" s="5">
        <f>LS!AE21+Desglose!AE21+AsocJr!AE21</f>
        <v>8.1999999999999993</v>
      </c>
      <c r="AF21" s="5">
        <f>LS!AF21+Desglose!AF21+AsocJr!AF21</f>
        <v>7.1999999999999993</v>
      </c>
      <c r="AG21" s="5">
        <f>LS!AG21+Desglose!AG21+AsocJr!AG21</f>
        <v>8.1999999999999993</v>
      </c>
      <c r="AH21" s="5">
        <f>LS!AH21+Desglose!AH21+AsocJr!AH21</f>
        <v>7.1999999999999993</v>
      </c>
      <c r="AI21" s="5">
        <f>LS!AI21+Desglose!AI21+AsocJr!AI21</f>
        <v>8.1999999999999993</v>
      </c>
      <c r="AJ21" s="5">
        <f>LS!AJ21+Desglose!AJ21+AsocJr!AJ21</f>
        <v>7.1999999999999993</v>
      </c>
      <c r="AK21" s="5">
        <f>LS!AK21+Desglose!AK21+AsocJr!AK21</f>
        <v>8.1999999999999993</v>
      </c>
      <c r="AL21" s="5">
        <f>LS!AL21+Desglose!AL21+AsocJr!AL21</f>
        <v>7.1999999999999993</v>
      </c>
      <c r="AM21" s="5">
        <f>LS!AM21+Desglose!AM21+AsocJr!AM21</f>
        <v>8.1999999999999993</v>
      </c>
      <c r="AN21" s="5">
        <f>LS!AN21+Desglose!AN21+AsocJr!AN21</f>
        <v>7.1999999999999993</v>
      </c>
      <c r="AO21" s="5">
        <f>LS!AO21+Desglose!AO21+AsocJr!AO21</f>
        <v>11.799999999999999</v>
      </c>
      <c r="AP21" s="5">
        <f>LS!AP21+Desglose!AP21+AsocJr!AP21</f>
        <v>10.799999999999999</v>
      </c>
      <c r="AQ21" s="5">
        <f>LS!AQ21+Desglose!AQ21+AsocJr!AQ21</f>
        <v>11.799999999999999</v>
      </c>
      <c r="AR21" s="5">
        <f>LS!AR21+Desglose!AR21+AsocJr!AR21</f>
        <v>10.799999999999999</v>
      </c>
      <c r="AS21" s="5">
        <f>LS!AS21+Desglose!AS21+AsocJr!AS21</f>
        <v>11.799999999999999</v>
      </c>
      <c r="AT21" s="5">
        <f>LS!AT21+Desglose!AT21+AsocJr!AT21</f>
        <v>10.799999999999999</v>
      </c>
      <c r="AU21" s="5">
        <f>LS!AU21+Desglose!AU21+AsocJr!AU21</f>
        <v>11.799999999999999</v>
      </c>
      <c r="AV21" s="5">
        <f>LS!AV21+Desglose!AV21+AsocJr!AV21</f>
        <v>10.799999999999999</v>
      </c>
      <c r="AW21" s="5">
        <f>LS!AW21+Desglose!AW21+AsocJr!AW21</f>
        <v>11.799999999999999</v>
      </c>
      <c r="AX21" s="5">
        <f>LS!AX21+Desglose!AX21+AsocJr!AX21</f>
        <v>10.799999999999999</v>
      </c>
      <c r="AY21" s="5">
        <f>LS!AY21+Desglose!AY21+AsocJr!AY21</f>
        <v>11.799999999999999</v>
      </c>
      <c r="AZ21" s="48">
        <f t="shared" si="9"/>
        <v>49.20000000000001</v>
      </c>
      <c r="BA21" s="48">
        <f t="shared" si="10"/>
        <v>88.800000000000011</v>
      </c>
      <c r="BB21" s="48">
        <f t="shared" si="11"/>
        <v>131.99999999999997</v>
      </c>
      <c r="BC21" s="12"/>
      <c r="BD21" s="12"/>
      <c r="BE21" s="12"/>
      <c r="BF21" s="12"/>
    </row>
    <row r="22" spans="1:58" x14ac:dyDescent="0.25">
      <c r="A22" s="5" t="s">
        <v>25</v>
      </c>
      <c r="B22" s="12">
        <f t="shared" si="7"/>
        <v>0</v>
      </c>
      <c r="C22" s="48">
        <f>LS!C22+Desglose!C22+AsocJr!C22</f>
        <v>0</v>
      </c>
      <c r="D22" s="48">
        <f>LS!D22+Desglose!D22+AsocJr!D22</f>
        <v>0</v>
      </c>
      <c r="E22" s="48">
        <f>LS!E22+Desglose!E22+AsocJr!E22</f>
        <v>0</v>
      </c>
      <c r="F22" s="48">
        <f>LS!F22+Desglose!F22+AsocJr!F22</f>
        <v>0</v>
      </c>
      <c r="G22" s="48">
        <f>LS!G22+Desglose!G22+AsocJr!G22</f>
        <v>0</v>
      </c>
      <c r="H22" s="48">
        <f>LS!H22+Desglose!H22+AsocJr!H22</f>
        <v>0</v>
      </c>
      <c r="I22" s="48">
        <f>LS!I22+Desglose!I22+AsocJr!I22</f>
        <v>0</v>
      </c>
      <c r="J22" s="48">
        <f>LS!J22+Desglose!J22+AsocJr!J22</f>
        <v>0</v>
      </c>
      <c r="K22" s="48">
        <f>LS!K22+Desglose!K22+AsocJr!K22</f>
        <v>0</v>
      </c>
      <c r="L22" s="48">
        <f>LS!L22+Desglose!L22+AsocJr!L22</f>
        <v>0</v>
      </c>
      <c r="M22" s="48">
        <f>LS!M22+Desglose!M22+AsocJr!M22</f>
        <v>0</v>
      </c>
      <c r="N22" s="48">
        <f>LS!N22+Desglose!N22+AsocJr!N22</f>
        <v>0</v>
      </c>
      <c r="O22" s="78">
        <f t="shared" si="8"/>
        <v>0</v>
      </c>
      <c r="P22" s="5">
        <f>LS!P22+Desglose!P22+AsocJr!P22</f>
        <v>0</v>
      </c>
      <c r="Q22" s="5">
        <f>LS!Q22+Desglose!Q22+AsocJr!Q22</f>
        <v>0</v>
      </c>
      <c r="R22" s="5">
        <f>LS!R22+Desglose!R22+AsocJr!R22</f>
        <v>0</v>
      </c>
      <c r="S22" s="5">
        <f>LS!S22+Desglose!S22+AsocJr!S22</f>
        <v>0</v>
      </c>
      <c r="T22" s="5">
        <f>LS!T22+Desglose!T22+AsocJr!T22</f>
        <v>0</v>
      </c>
      <c r="U22" s="5">
        <f>LS!U22+Desglose!U22+AsocJr!U22</f>
        <v>0</v>
      </c>
      <c r="V22" s="5">
        <f>LS!V22+Desglose!V22+AsocJr!V22</f>
        <v>0</v>
      </c>
      <c r="W22" s="5">
        <f>LS!W22+Desglose!W22+AsocJr!W22</f>
        <v>0</v>
      </c>
      <c r="X22" s="5">
        <f>LS!X22+Desglose!X22+AsocJr!X22</f>
        <v>0</v>
      </c>
      <c r="Y22" s="5">
        <f>LS!Y22+Desglose!Y22+AsocJr!Y22</f>
        <v>0</v>
      </c>
      <c r="Z22" s="5">
        <f>LS!Z22+Desglose!Z22+AsocJr!Z22</f>
        <v>0</v>
      </c>
      <c r="AA22" s="5">
        <f>LS!AA22+Desglose!AA22+AsocJr!AA22</f>
        <v>0</v>
      </c>
      <c r="AB22" s="5">
        <f>LS!AB22+Desglose!AB22+AsocJr!AB22</f>
        <v>0</v>
      </c>
      <c r="AC22" s="5">
        <f>LS!AC22+Desglose!AC22+AsocJr!AC22</f>
        <v>0</v>
      </c>
      <c r="AD22" s="5">
        <f>LS!AD22+Desglose!AD22+AsocJr!AD22</f>
        <v>0</v>
      </c>
      <c r="AE22" s="5">
        <f>LS!AE22+Desglose!AE22+AsocJr!AE22</f>
        <v>0</v>
      </c>
      <c r="AF22" s="5">
        <f>LS!AF22+Desglose!AF22+AsocJr!AF22</f>
        <v>0</v>
      </c>
      <c r="AG22" s="5">
        <f>LS!AG22+Desglose!AG22+AsocJr!AG22</f>
        <v>0</v>
      </c>
      <c r="AH22" s="5">
        <f>LS!AH22+Desglose!AH22+AsocJr!AH22</f>
        <v>0</v>
      </c>
      <c r="AI22" s="5">
        <f>LS!AI22+Desglose!AI22+AsocJr!AI22</f>
        <v>0</v>
      </c>
      <c r="AJ22" s="5">
        <f>LS!AJ22+Desglose!AJ22+AsocJr!AJ22</f>
        <v>0</v>
      </c>
      <c r="AK22" s="5">
        <f>LS!AK22+Desglose!AK22+AsocJr!AK22</f>
        <v>0</v>
      </c>
      <c r="AL22" s="5">
        <f>LS!AL22+Desglose!AL22+AsocJr!AL22</f>
        <v>0</v>
      </c>
      <c r="AM22" s="5">
        <f>LS!AM22+Desglose!AM22+AsocJr!AM22</f>
        <v>0</v>
      </c>
      <c r="AN22" s="5">
        <f>LS!AN22+Desglose!AN22+AsocJr!AN22</f>
        <v>0</v>
      </c>
      <c r="AO22" s="5">
        <f>LS!AO22+Desglose!AO22+AsocJr!AO22</f>
        <v>0</v>
      </c>
      <c r="AP22" s="5">
        <f>LS!AP22+Desglose!AP22+AsocJr!AP22</f>
        <v>0</v>
      </c>
      <c r="AQ22" s="5">
        <f>LS!AQ22+Desglose!AQ22+AsocJr!AQ22</f>
        <v>0</v>
      </c>
      <c r="AR22" s="5">
        <f>LS!AR22+Desglose!AR22+AsocJr!AR22</f>
        <v>0</v>
      </c>
      <c r="AS22" s="5">
        <f>LS!AS22+Desglose!AS22+AsocJr!AS22</f>
        <v>0</v>
      </c>
      <c r="AT22" s="5">
        <f>LS!AT22+Desglose!AT22+AsocJr!AT22</f>
        <v>0</v>
      </c>
      <c r="AU22" s="5">
        <f>LS!AU22+Desglose!AU22+AsocJr!AU22</f>
        <v>0</v>
      </c>
      <c r="AV22" s="5">
        <f>LS!AV22+Desglose!AV22+AsocJr!AV22</f>
        <v>0</v>
      </c>
      <c r="AW22" s="5">
        <f>LS!AW22+Desglose!AW22+AsocJr!AW22</f>
        <v>0</v>
      </c>
      <c r="AX22" s="5">
        <f>LS!AX22+Desglose!AX22+AsocJr!AX22</f>
        <v>0</v>
      </c>
      <c r="AY22" s="5">
        <f>LS!AY22+Desglose!AY22+AsocJr!AY22</f>
        <v>0</v>
      </c>
      <c r="AZ22" s="48">
        <f t="shared" si="9"/>
        <v>0</v>
      </c>
      <c r="BA22" s="48">
        <f t="shared" si="10"/>
        <v>0</v>
      </c>
      <c r="BB22" s="48">
        <f t="shared" si="11"/>
        <v>0</v>
      </c>
      <c r="BC22" s="12"/>
      <c r="BD22" s="12"/>
      <c r="BE22" s="12"/>
      <c r="BF22" s="12"/>
    </row>
    <row r="24" spans="1:58" x14ac:dyDescent="0.25">
      <c r="A24" s="19" t="s">
        <v>33</v>
      </c>
      <c r="B24" s="5" t="s">
        <v>102</v>
      </c>
      <c r="C24" s="3">
        <f>SUM(C25:C32)</f>
        <v>2432990</v>
      </c>
      <c r="D24" s="3">
        <f t="shared" ref="D24:N24" si="12">SUM(D25:D32)</f>
        <v>3782990</v>
      </c>
      <c r="E24" s="3">
        <f t="shared" si="12"/>
        <v>6904410</v>
      </c>
      <c r="F24" s="3">
        <f t="shared" si="12"/>
        <v>7734400</v>
      </c>
      <c r="G24" s="3">
        <f t="shared" si="12"/>
        <v>9396680</v>
      </c>
      <c r="H24" s="3">
        <f t="shared" si="12"/>
        <v>10946680</v>
      </c>
      <c r="I24" s="3">
        <f t="shared" si="12"/>
        <v>8546680</v>
      </c>
      <c r="J24" s="3">
        <f t="shared" si="12"/>
        <v>9846680</v>
      </c>
      <c r="K24" s="3">
        <f t="shared" si="12"/>
        <v>11394180</v>
      </c>
      <c r="L24" s="3">
        <f t="shared" si="12"/>
        <v>9646680</v>
      </c>
      <c r="M24" s="3">
        <f t="shared" si="12"/>
        <v>10294180</v>
      </c>
      <c r="N24" s="3">
        <f t="shared" si="12"/>
        <v>11846680</v>
      </c>
      <c r="O24" s="79">
        <f>SUM(C24:N24)</f>
        <v>102773230</v>
      </c>
      <c r="P24" s="3">
        <f>SUM(P25:P32)</f>
        <v>8546680</v>
      </c>
      <c r="Q24" s="3">
        <f t="shared" ref="Q24:AA24" si="13">SUM(Q25:Q32)</f>
        <v>9005180</v>
      </c>
      <c r="R24" s="3">
        <f t="shared" si="13"/>
        <v>11205180</v>
      </c>
      <c r="S24" s="3">
        <f t="shared" si="13"/>
        <v>9255180</v>
      </c>
      <c r="T24" s="3">
        <f t="shared" si="13"/>
        <v>9455180</v>
      </c>
      <c r="U24" s="3">
        <f t="shared" si="13"/>
        <v>11655180</v>
      </c>
      <c r="V24" s="3">
        <f t="shared" si="13"/>
        <v>8805180</v>
      </c>
      <c r="W24" s="3">
        <f t="shared" si="13"/>
        <v>9905180</v>
      </c>
      <c r="X24" s="3">
        <f t="shared" si="13"/>
        <v>12102680</v>
      </c>
      <c r="Y24" s="3">
        <f t="shared" si="13"/>
        <v>9905180</v>
      </c>
      <c r="Z24" s="3">
        <f t="shared" si="13"/>
        <v>10352680</v>
      </c>
      <c r="AA24" s="3">
        <f t="shared" si="13"/>
        <v>12555180</v>
      </c>
      <c r="AB24" s="3">
        <f>SUM(AB25:AB32)</f>
        <v>8805180</v>
      </c>
      <c r="AC24" s="3">
        <f t="shared" ref="AC24:AM24" si="14">SUM(AC25:AC32)</f>
        <v>17178860</v>
      </c>
      <c r="AD24" s="3">
        <f t="shared" si="14"/>
        <v>18478860</v>
      </c>
      <c r="AE24" s="3">
        <f t="shared" si="14"/>
        <v>16528860</v>
      </c>
      <c r="AF24" s="3">
        <f t="shared" si="14"/>
        <v>16728860</v>
      </c>
      <c r="AG24" s="3">
        <f t="shared" si="14"/>
        <v>18928860</v>
      </c>
      <c r="AH24" s="3">
        <f t="shared" si="14"/>
        <v>16078860</v>
      </c>
      <c r="AI24" s="3">
        <f t="shared" si="14"/>
        <v>17178860</v>
      </c>
      <c r="AJ24" s="3">
        <f t="shared" si="14"/>
        <v>19376360</v>
      </c>
      <c r="AK24" s="3">
        <f t="shared" si="14"/>
        <v>17178860</v>
      </c>
      <c r="AL24" s="3">
        <f t="shared" si="14"/>
        <v>17626360</v>
      </c>
      <c r="AM24" s="3">
        <f t="shared" si="14"/>
        <v>19828860</v>
      </c>
      <c r="AN24" s="3">
        <f>SUM(AN25:AN32)</f>
        <v>16078860</v>
      </c>
      <c r="AO24" s="3">
        <f t="shared" ref="AO24:AY24" si="15">SUM(AO25:AO32)</f>
        <v>24452540</v>
      </c>
      <c r="AP24" s="3">
        <f t="shared" si="15"/>
        <v>25752540</v>
      </c>
      <c r="AQ24" s="3">
        <f t="shared" si="15"/>
        <v>23802540</v>
      </c>
      <c r="AR24" s="3">
        <f t="shared" si="15"/>
        <v>24002540</v>
      </c>
      <c r="AS24" s="3">
        <f t="shared" si="15"/>
        <v>26202540</v>
      </c>
      <c r="AT24" s="3">
        <f t="shared" si="15"/>
        <v>23352540</v>
      </c>
      <c r="AU24" s="3">
        <f t="shared" si="15"/>
        <v>24452540</v>
      </c>
      <c r="AV24" s="3">
        <f t="shared" si="15"/>
        <v>26650040</v>
      </c>
      <c r="AW24" s="3">
        <f t="shared" si="15"/>
        <v>24452540</v>
      </c>
      <c r="AX24" s="3">
        <f t="shared" si="15"/>
        <v>24900040</v>
      </c>
      <c r="AY24" s="3">
        <f t="shared" si="15"/>
        <v>27102540</v>
      </c>
      <c r="AZ24" s="4">
        <f>SUM(P24:AA24)</f>
        <v>122748660</v>
      </c>
      <c r="BA24" s="4">
        <f>SUM(AB24:AM24)</f>
        <v>203917640</v>
      </c>
      <c r="BB24" s="4">
        <f>SUM(AN24:AY24)</f>
        <v>291201800</v>
      </c>
    </row>
    <row r="25" spans="1:58" x14ac:dyDescent="0.25">
      <c r="A25" s="5" t="s">
        <v>18</v>
      </c>
      <c r="C25" s="2">
        <f>C15*Assumptions!$H2</f>
        <v>18240</v>
      </c>
      <c r="D25" s="2">
        <f>D15*Assumptions!$H2</f>
        <v>18240</v>
      </c>
      <c r="E25" s="2">
        <f>E15*Assumptions!$H2</f>
        <v>29159.999999999996</v>
      </c>
      <c r="F25" s="2">
        <f>F15*Assumptions!$H2</f>
        <v>44400</v>
      </c>
      <c r="G25" s="2">
        <f>G15*Assumptions!$H2</f>
        <v>49680.000000000007</v>
      </c>
      <c r="H25" s="2">
        <f>H15*Assumptions!$H2</f>
        <v>49680.000000000007</v>
      </c>
      <c r="I25" s="2">
        <f>I15*Assumptions!$H2</f>
        <v>49680.000000000007</v>
      </c>
      <c r="J25" s="2">
        <f>J15*Assumptions!$H2</f>
        <v>49680.000000000007</v>
      </c>
      <c r="K25" s="2">
        <f>K15*Assumptions!$H2</f>
        <v>49680.000000000007</v>
      </c>
      <c r="L25" s="2">
        <f>L15*Assumptions!$H2</f>
        <v>49680.000000000007</v>
      </c>
      <c r="M25" s="2">
        <f>M15*Assumptions!$H2</f>
        <v>49680.000000000007</v>
      </c>
      <c r="N25" s="2">
        <f>N15*Assumptions!$H2</f>
        <v>49680.000000000007</v>
      </c>
      <c r="O25" s="80">
        <f t="shared" ref="O25:O32" si="16">SUM(C25:N25)</f>
        <v>507480</v>
      </c>
      <c r="P25" s="2">
        <f>P15*Assumptions!$H2</f>
        <v>49680.000000000007</v>
      </c>
      <c r="Q25" s="2">
        <f>Q15*Assumptions!$H2</f>
        <v>55680.000000000007</v>
      </c>
      <c r="R25" s="2">
        <f>R15*Assumptions!$H2</f>
        <v>55680.000000000007</v>
      </c>
      <c r="S25" s="2">
        <f>S15*Assumptions!$H2</f>
        <v>55680.000000000007</v>
      </c>
      <c r="T25" s="2">
        <f>T15*Assumptions!$H2</f>
        <v>55680.000000000007</v>
      </c>
      <c r="U25" s="2">
        <f>U15*Assumptions!$H2</f>
        <v>55680.000000000007</v>
      </c>
      <c r="V25" s="2">
        <f>V15*Assumptions!$H2</f>
        <v>55680.000000000007</v>
      </c>
      <c r="W25" s="2">
        <f>W15*Assumptions!$H2</f>
        <v>55680.000000000007</v>
      </c>
      <c r="X25" s="2">
        <f>X15*Assumptions!$H2</f>
        <v>55680.000000000007</v>
      </c>
      <c r="Y25" s="2">
        <f>Y15*Assumptions!$H2</f>
        <v>55680.000000000007</v>
      </c>
      <c r="Z25" s="2">
        <f>Z15*Assumptions!$H2</f>
        <v>55680.000000000007</v>
      </c>
      <c r="AA25" s="2">
        <f>AA15*Assumptions!$H2</f>
        <v>55680.000000000007</v>
      </c>
      <c r="AB25" s="2">
        <f>AB15*Assumptions!$H2</f>
        <v>55680.000000000007</v>
      </c>
      <c r="AC25" s="2">
        <f>AC15*Assumptions!$H2</f>
        <v>87360</v>
      </c>
      <c r="AD25" s="2">
        <f>AD15*Assumptions!$H2</f>
        <v>87360</v>
      </c>
      <c r="AE25" s="2">
        <f>AE15*Assumptions!$H2</f>
        <v>87360</v>
      </c>
      <c r="AF25" s="2">
        <f>AF15*Assumptions!$H2</f>
        <v>87360</v>
      </c>
      <c r="AG25" s="2">
        <f>AG15*Assumptions!$H2</f>
        <v>87360</v>
      </c>
      <c r="AH25" s="2">
        <f>AH15*Assumptions!$H2</f>
        <v>87360</v>
      </c>
      <c r="AI25" s="2">
        <f>AI15*Assumptions!$H2</f>
        <v>87360</v>
      </c>
      <c r="AJ25" s="2">
        <f>AJ15*Assumptions!$H2</f>
        <v>87360</v>
      </c>
      <c r="AK25" s="2">
        <f>AK15*Assumptions!$H2</f>
        <v>87360</v>
      </c>
      <c r="AL25" s="2">
        <f>AL15*Assumptions!$H2</f>
        <v>87360</v>
      </c>
      <c r="AM25" s="2">
        <f>AM15*Assumptions!$H2</f>
        <v>87360</v>
      </c>
      <c r="AN25" s="2">
        <f>AN15*Assumptions!$H2</f>
        <v>87360</v>
      </c>
      <c r="AO25" s="2">
        <f>AO15*Assumptions!$H2</f>
        <v>119040</v>
      </c>
      <c r="AP25" s="2">
        <f>AP15*Assumptions!$H2</f>
        <v>119040</v>
      </c>
      <c r="AQ25" s="2">
        <f>AQ15*Assumptions!$H2</f>
        <v>119040</v>
      </c>
      <c r="AR25" s="2">
        <f>AR15*Assumptions!$H2</f>
        <v>119040</v>
      </c>
      <c r="AS25" s="2">
        <f>AS15*Assumptions!$H2</f>
        <v>119040</v>
      </c>
      <c r="AT25" s="2">
        <f>AT15*Assumptions!$H2</f>
        <v>119040</v>
      </c>
      <c r="AU25" s="2">
        <f>AU15*Assumptions!$H2</f>
        <v>119040</v>
      </c>
      <c r="AV25" s="2">
        <f>AV15*Assumptions!$H2</f>
        <v>119040</v>
      </c>
      <c r="AW25" s="2">
        <f>AW15*Assumptions!$H2</f>
        <v>119040</v>
      </c>
      <c r="AX25" s="2">
        <f>AX15*Assumptions!$H2</f>
        <v>119040</v>
      </c>
      <c r="AY25" s="2">
        <f>AY15*Assumptions!$H2</f>
        <v>119040</v>
      </c>
      <c r="AZ25" s="2">
        <f t="shared" ref="AZ25:AZ32" si="17">SUM(P25:AA25)</f>
        <v>662160.00000000012</v>
      </c>
      <c r="BA25" s="2">
        <f t="shared" ref="BA25:BA32" si="18">SUM(AB25:AM25)</f>
        <v>1016640</v>
      </c>
      <c r="BB25" s="2">
        <f t="shared" ref="BB25:BB32" si="19">SUM(AN25:AY25)</f>
        <v>1396800</v>
      </c>
    </row>
    <row r="26" spans="1:58" x14ac:dyDescent="0.25">
      <c r="A26" s="5" t="s">
        <v>19</v>
      </c>
      <c r="C26" s="2">
        <f>C16*Assumptions!$H3</f>
        <v>4250</v>
      </c>
      <c r="D26" s="2">
        <f>D16*Assumptions!$H3</f>
        <v>4250</v>
      </c>
      <c r="E26" s="2">
        <f>E16*Assumptions!$H3</f>
        <v>5750</v>
      </c>
      <c r="F26" s="2">
        <f>F16*Assumptions!$H3</f>
        <v>10000</v>
      </c>
      <c r="G26" s="2">
        <f>G16*Assumptions!$H3</f>
        <v>11000</v>
      </c>
      <c r="H26" s="2">
        <f>H16*Assumptions!$H3</f>
        <v>11000</v>
      </c>
      <c r="I26" s="2">
        <f>I16*Assumptions!$H3</f>
        <v>11000</v>
      </c>
      <c r="J26" s="2">
        <f>J16*Assumptions!$H3</f>
        <v>11000</v>
      </c>
      <c r="K26" s="2">
        <f>K16*Assumptions!$H3</f>
        <v>8500</v>
      </c>
      <c r="L26" s="2">
        <f>L16*Assumptions!$H3</f>
        <v>11000</v>
      </c>
      <c r="M26" s="2">
        <f>M16*Assumptions!$H3</f>
        <v>8500</v>
      </c>
      <c r="N26" s="2">
        <f>N16*Assumptions!$H3</f>
        <v>11000</v>
      </c>
      <c r="O26" s="80">
        <f t="shared" si="16"/>
        <v>107250</v>
      </c>
      <c r="P26" s="2">
        <f>P16*Assumptions!$H3</f>
        <v>11000</v>
      </c>
      <c r="Q26" s="2">
        <f>Q16*Assumptions!$H3</f>
        <v>13500</v>
      </c>
      <c r="R26" s="2">
        <f>R16*Assumptions!$H3</f>
        <v>13500</v>
      </c>
      <c r="S26" s="2">
        <f>S16*Assumptions!$H3</f>
        <v>13500</v>
      </c>
      <c r="T26" s="2">
        <f>T16*Assumptions!$H3</f>
        <v>13500</v>
      </c>
      <c r="U26" s="2">
        <f>U16*Assumptions!$H3</f>
        <v>13500</v>
      </c>
      <c r="V26" s="2">
        <f>V16*Assumptions!$H3</f>
        <v>13500</v>
      </c>
      <c r="W26" s="2">
        <f>W16*Assumptions!$H3</f>
        <v>13500</v>
      </c>
      <c r="X26" s="2">
        <f>X16*Assumptions!$H3</f>
        <v>11000</v>
      </c>
      <c r="Y26" s="2">
        <f>Y16*Assumptions!$H3</f>
        <v>13500</v>
      </c>
      <c r="Z26" s="2">
        <f>Z16*Assumptions!$H3</f>
        <v>11000</v>
      </c>
      <c r="AA26" s="2">
        <f>AA16*Assumptions!$H3</f>
        <v>13500</v>
      </c>
      <c r="AB26" s="2">
        <f>AB16*Assumptions!$H3</f>
        <v>13500</v>
      </c>
      <c r="AC26" s="2">
        <f>AC16*Assumptions!$H3</f>
        <v>19500</v>
      </c>
      <c r="AD26" s="2">
        <f>AD16*Assumptions!$H3</f>
        <v>19500</v>
      </c>
      <c r="AE26" s="2">
        <f>AE16*Assumptions!$H3</f>
        <v>19500</v>
      </c>
      <c r="AF26" s="2">
        <f>AF16*Assumptions!$H3</f>
        <v>19500</v>
      </c>
      <c r="AG26" s="2">
        <f>AG16*Assumptions!$H3</f>
        <v>19500</v>
      </c>
      <c r="AH26" s="2">
        <f>AH16*Assumptions!$H3</f>
        <v>19500</v>
      </c>
      <c r="AI26" s="2">
        <f>AI16*Assumptions!$H3</f>
        <v>19500</v>
      </c>
      <c r="AJ26" s="2">
        <f>AJ16*Assumptions!$H3</f>
        <v>17000</v>
      </c>
      <c r="AK26" s="2">
        <f>AK16*Assumptions!$H3</f>
        <v>19500</v>
      </c>
      <c r="AL26" s="2">
        <f>AL16*Assumptions!$H3</f>
        <v>17000</v>
      </c>
      <c r="AM26" s="2">
        <f>AM16*Assumptions!$H3</f>
        <v>19500</v>
      </c>
      <c r="AN26" s="2">
        <f>AN16*Assumptions!$H3</f>
        <v>19500</v>
      </c>
      <c r="AO26" s="2">
        <f>AO16*Assumptions!$H3</f>
        <v>25500.000000000004</v>
      </c>
      <c r="AP26" s="2">
        <f>AP16*Assumptions!$H3</f>
        <v>25500.000000000004</v>
      </c>
      <c r="AQ26" s="2">
        <f>AQ16*Assumptions!$H3</f>
        <v>25500.000000000004</v>
      </c>
      <c r="AR26" s="2">
        <f>AR16*Assumptions!$H3</f>
        <v>25500.000000000004</v>
      </c>
      <c r="AS26" s="2">
        <f>AS16*Assumptions!$H3</f>
        <v>25500.000000000004</v>
      </c>
      <c r="AT26" s="2">
        <f>AT16*Assumptions!$H3</f>
        <v>25500.000000000004</v>
      </c>
      <c r="AU26" s="2">
        <f>AU16*Assumptions!$H3</f>
        <v>25500.000000000004</v>
      </c>
      <c r="AV26" s="2">
        <f>AV16*Assumptions!$H3</f>
        <v>23000.000000000004</v>
      </c>
      <c r="AW26" s="2">
        <f>AW16*Assumptions!$H3</f>
        <v>25500.000000000004</v>
      </c>
      <c r="AX26" s="2">
        <f>AX16*Assumptions!$H3</f>
        <v>23000.000000000004</v>
      </c>
      <c r="AY26" s="2">
        <f>AY16*Assumptions!$H3</f>
        <v>25500.000000000004</v>
      </c>
      <c r="AZ26" s="2">
        <f t="shared" si="17"/>
        <v>154500</v>
      </c>
      <c r="BA26" s="2">
        <f t="shared" si="18"/>
        <v>223000</v>
      </c>
      <c r="BB26" s="2">
        <f t="shared" si="19"/>
        <v>295000</v>
      </c>
    </row>
    <row r="27" spans="1:58" x14ac:dyDescent="0.25">
      <c r="A27" s="5" t="s">
        <v>20</v>
      </c>
      <c r="C27" s="2">
        <f>C17*Assumptions!$H4</f>
        <v>71000</v>
      </c>
      <c r="D27" s="2">
        <f>D17*Assumptions!$H4</f>
        <v>21000</v>
      </c>
      <c r="E27" s="2">
        <f>E17*Assumptions!$H4</f>
        <v>89000</v>
      </c>
      <c r="F27" s="2">
        <f>F17*Assumptions!$H4</f>
        <v>60000</v>
      </c>
      <c r="G27" s="2">
        <f>G17*Assumptions!$H4</f>
        <v>122000</v>
      </c>
      <c r="H27" s="2">
        <f>H17*Assumptions!$H4</f>
        <v>72000</v>
      </c>
      <c r="I27" s="2">
        <f>I17*Assumptions!$H4</f>
        <v>172000</v>
      </c>
      <c r="J27" s="2">
        <f>J17*Assumptions!$H4</f>
        <v>72000</v>
      </c>
      <c r="K27" s="2">
        <f>K17*Assumptions!$H4</f>
        <v>122000</v>
      </c>
      <c r="L27" s="2">
        <f>L17*Assumptions!$H4</f>
        <v>122000</v>
      </c>
      <c r="M27" s="2">
        <f>M17*Assumptions!$H4</f>
        <v>122000</v>
      </c>
      <c r="N27" s="2">
        <f>N17*Assumptions!$H4</f>
        <v>72000</v>
      </c>
      <c r="O27" s="80">
        <f t="shared" si="16"/>
        <v>1117000</v>
      </c>
      <c r="P27" s="2">
        <f>P17*Assumptions!$H4</f>
        <v>172000</v>
      </c>
      <c r="Q27" s="2">
        <f>Q17*Assumptions!$H4</f>
        <v>122000</v>
      </c>
      <c r="R27" s="2">
        <f>R17*Assumptions!$H4</f>
        <v>172000</v>
      </c>
      <c r="S27" s="2">
        <f>S17*Assumptions!$H4</f>
        <v>122000</v>
      </c>
      <c r="T27" s="2">
        <f>T17*Assumptions!$H4</f>
        <v>172000</v>
      </c>
      <c r="U27" s="2">
        <f>U17*Assumptions!$H4</f>
        <v>122000</v>
      </c>
      <c r="V27" s="2">
        <f>V17*Assumptions!$H4</f>
        <v>172000</v>
      </c>
      <c r="W27" s="2">
        <f>W17*Assumptions!$H4</f>
        <v>122000</v>
      </c>
      <c r="X27" s="2">
        <f>X17*Assumptions!$H4</f>
        <v>172000</v>
      </c>
      <c r="Y27" s="2">
        <f>Y17*Assumptions!$H4</f>
        <v>122000</v>
      </c>
      <c r="Z27" s="2">
        <f>Z17*Assumptions!$H4</f>
        <v>172000</v>
      </c>
      <c r="AA27" s="2">
        <f>AA17*Assumptions!$H4</f>
        <v>122000</v>
      </c>
      <c r="AB27" s="2">
        <f>AB17*Assumptions!$H4</f>
        <v>172000</v>
      </c>
      <c r="AC27" s="2">
        <f>AC17*Assumptions!$H4</f>
        <v>194000</v>
      </c>
      <c r="AD27" s="2">
        <f>AD17*Assumptions!$H4</f>
        <v>244000</v>
      </c>
      <c r="AE27" s="2">
        <f>AE17*Assumptions!$H4</f>
        <v>194000</v>
      </c>
      <c r="AF27" s="2">
        <f>AF17*Assumptions!$H4</f>
        <v>244000</v>
      </c>
      <c r="AG27" s="2">
        <f>AG17*Assumptions!$H4</f>
        <v>194000</v>
      </c>
      <c r="AH27" s="2">
        <f>AH17*Assumptions!$H4</f>
        <v>244000</v>
      </c>
      <c r="AI27" s="2">
        <f>AI17*Assumptions!$H4</f>
        <v>194000</v>
      </c>
      <c r="AJ27" s="2">
        <f>AJ17*Assumptions!$H4</f>
        <v>244000</v>
      </c>
      <c r="AK27" s="2">
        <f>AK17*Assumptions!$H4</f>
        <v>194000</v>
      </c>
      <c r="AL27" s="2">
        <f>AL17*Assumptions!$H4</f>
        <v>244000</v>
      </c>
      <c r="AM27" s="2">
        <f>AM17*Assumptions!$H4</f>
        <v>194000</v>
      </c>
      <c r="AN27" s="2">
        <f>AN17*Assumptions!$H4</f>
        <v>244000</v>
      </c>
      <c r="AO27" s="2">
        <f>AO17*Assumptions!$H4</f>
        <v>266000</v>
      </c>
      <c r="AP27" s="2">
        <f>AP17*Assumptions!$H4</f>
        <v>316000</v>
      </c>
      <c r="AQ27" s="2">
        <f>AQ17*Assumptions!$H4</f>
        <v>266000</v>
      </c>
      <c r="AR27" s="2">
        <f>AR17*Assumptions!$H4</f>
        <v>316000</v>
      </c>
      <c r="AS27" s="2">
        <f>AS17*Assumptions!$H4</f>
        <v>266000</v>
      </c>
      <c r="AT27" s="2">
        <f>AT17*Assumptions!$H4</f>
        <v>316000</v>
      </c>
      <c r="AU27" s="2">
        <f>AU17*Assumptions!$H4</f>
        <v>266000</v>
      </c>
      <c r="AV27" s="2">
        <f>AV17*Assumptions!$H4</f>
        <v>316000</v>
      </c>
      <c r="AW27" s="2">
        <f>AW17*Assumptions!$H4</f>
        <v>266000</v>
      </c>
      <c r="AX27" s="2">
        <f>AX17*Assumptions!$H4</f>
        <v>316000</v>
      </c>
      <c r="AY27" s="2">
        <f>AY17*Assumptions!$H4</f>
        <v>266000</v>
      </c>
      <c r="AZ27" s="2">
        <f t="shared" si="17"/>
        <v>1764000</v>
      </c>
      <c r="BA27" s="2">
        <f t="shared" si="18"/>
        <v>2556000</v>
      </c>
      <c r="BB27" s="2">
        <f t="shared" si="19"/>
        <v>3420000</v>
      </c>
    </row>
    <row r="28" spans="1:58" x14ac:dyDescent="0.25">
      <c r="A28" s="5" t="s">
        <v>21</v>
      </c>
      <c r="C28" s="2">
        <f>C18*Assumptions!$H5</f>
        <v>372500</v>
      </c>
      <c r="D28" s="2">
        <f>D18*Assumptions!$H5</f>
        <v>372500</v>
      </c>
      <c r="E28" s="2">
        <f>E18*Assumptions!$H5</f>
        <v>227500.00000000003</v>
      </c>
      <c r="F28" s="2">
        <f>F18*Assumptions!$H5</f>
        <v>600000.00000000012</v>
      </c>
      <c r="G28" s="2">
        <f>G18*Assumptions!$H5</f>
        <v>670000</v>
      </c>
      <c r="H28" s="2">
        <f>H18*Assumptions!$H5</f>
        <v>670000</v>
      </c>
      <c r="I28" s="2">
        <f>I18*Assumptions!$H5</f>
        <v>670000</v>
      </c>
      <c r="J28" s="2">
        <f>J18*Assumptions!$H5</f>
        <v>670000</v>
      </c>
      <c r="K28" s="2">
        <f>K18*Assumptions!$H5</f>
        <v>670000</v>
      </c>
      <c r="L28" s="2">
        <f>L18*Assumptions!$H5</f>
        <v>420000.00000000006</v>
      </c>
      <c r="M28" s="2">
        <f>M18*Assumptions!$H5</f>
        <v>670000</v>
      </c>
      <c r="N28" s="2">
        <f>N18*Assumptions!$H5</f>
        <v>670000</v>
      </c>
      <c r="O28" s="80">
        <f t="shared" si="16"/>
        <v>6682500</v>
      </c>
      <c r="P28" s="2">
        <f>P18*Assumptions!$H5</f>
        <v>670000</v>
      </c>
      <c r="Q28" s="2">
        <f>Q18*Assumptions!$H5</f>
        <v>670000</v>
      </c>
      <c r="R28" s="2">
        <f>R18*Assumptions!$H5</f>
        <v>420000.00000000006</v>
      </c>
      <c r="S28" s="2">
        <f>S18*Assumptions!$H5</f>
        <v>920000</v>
      </c>
      <c r="T28" s="2">
        <f>T18*Assumptions!$H5</f>
        <v>670000</v>
      </c>
      <c r="U28" s="2">
        <f>U18*Assumptions!$H5</f>
        <v>420000.00000000006</v>
      </c>
      <c r="V28" s="2">
        <f>V18*Assumptions!$H5</f>
        <v>920000</v>
      </c>
      <c r="W28" s="2">
        <f>W18*Assumptions!$H5</f>
        <v>670000</v>
      </c>
      <c r="X28" s="2">
        <f>X18*Assumptions!$H5</f>
        <v>420000.00000000006</v>
      </c>
      <c r="Y28" s="2">
        <f>Y18*Assumptions!$H5</f>
        <v>670000</v>
      </c>
      <c r="Z28" s="2">
        <f>Z18*Assumptions!$H5</f>
        <v>670000</v>
      </c>
      <c r="AA28" s="2">
        <f>AA18*Assumptions!$H5</f>
        <v>420000.00000000006</v>
      </c>
      <c r="AB28" s="2">
        <f>AB18*Assumptions!$H5</f>
        <v>920000</v>
      </c>
      <c r="AC28" s="2">
        <f>AC18*Assumptions!$H5</f>
        <v>1090000</v>
      </c>
      <c r="AD28" s="2">
        <f>AD18*Assumptions!$H5</f>
        <v>840000.00000000012</v>
      </c>
      <c r="AE28" s="2">
        <f>AE18*Assumptions!$H5</f>
        <v>1340000</v>
      </c>
      <c r="AF28" s="2">
        <f>AF18*Assumptions!$H5</f>
        <v>1090000</v>
      </c>
      <c r="AG28" s="2">
        <f>AG18*Assumptions!$H5</f>
        <v>840000.00000000012</v>
      </c>
      <c r="AH28" s="2">
        <f>AH18*Assumptions!$H5</f>
        <v>1340000</v>
      </c>
      <c r="AI28" s="2">
        <f>AI18*Assumptions!$H5</f>
        <v>1090000</v>
      </c>
      <c r="AJ28" s="2">
        <f>AJ18*Assumptions!$H5</f>
        <v>840000.00000000012</v>
      </c>
      <c r="AK28" s="2">
        <f>AK18*Assumptions!$H5</f>
        <v>1090000</v>
      </c>
      <c r="AL28" s="2">
        <f>AL18*Assumptions!$H5</f>
        <v>1090000</v>
      </c>
      <c r="AM28" s="2">
        <f>AM18*Assumptions!$H5</f>
        <v>840000.00000000012</v>
      </c>
      <c r="AN28" s="2">
        <f>AN18*Assumptions!$H5</f>
        <v>1340000</v>
      </c>
      <c r="AO28" s="2">
        <f>AO18*Assumptions!$H5</f>
        <v>1510000.0000000002</v>
      </c>
      <c r="AP28" s="2">
        <f>AP18*Assumptions!$H5</f>
        <v>1260000.0000000002</v>
      </c>
      <c r="AQ28" s="2">
        <f>AQ18*Assumptions!$H5</f>
        <v>1760000.0000000002</v>
      </c>
      <c r="AR28" s="2">
        <f>AR18*Assumptions!$H5</f>
        <v>1510000.0000000002</v>
      </c>
      <c r="AS28" s="2">
        <f>AS18*Assumptions!$H5</f>
        <v>1260000.0000000002</v>
      </c>
      <c r="AT28" s="2">
        <f>AT18*Assumptions!$H5</f>
        <v>1760000.0000000002</v>
      </c>
      <c r="AU28" s="2">
        <f>AU18*Assumptions!$H5</f>
        <v>1510000.0000000002</v>
      </c>
      <c r="AV28" s="2">
        <f>AV18*Assumptions!$H5</f>
        <v>1260000.0000000002</v>
      </c>
      <c r="AW28" s="2">
        <f>AW18*Assumptions!$H5</f>
        <v>1510000.0000000002</v>
      </c>
      <c r="AX28" s="2">
        <f>AX18*Assumptions!$H5</f>
        <v>1510000.0000000002</v>
      </c>
      <c r="AY28" s="2">
        <f>AY18*Assumptions!$H5</f>
        <v>1260000.0000000002</v>
      </c>
      <c r="AZ28" s="2">
        <f t="shared" si="17"/>
        <v>7540000</v>
      </c>
      <c r="BA28" s="2">
        <f t="shared" si="18"/>
        <v>12410000</v>
      </c>
      <c r="BB28" s="2">
        <f t="shared" si="19"/>
        <v>17450000</v>
      </c>
    </row>
    <row r="29" spans="1:58" x14ac:dyDescent="0.25">
      <c r="A29" s="5" t="s">
        <v>22</v>
      </c>
      <c r="C29" s="2">
        <f>C19*Assumptions!$H6</f>
        <v>882000.00000000012</v>
      </c>
      <c r="D29" s="2">
        <f>D19*Assumptions!$H6</f>
        <v>1782000</v>
      </c>
      <c r="E29" s="2">
        <f>E19*Assumptions!$H6</f>
        <v>2538000.0000000005</v>
      </c>
      <c r="F29" s="2">
        <f>F19*Assumptions!$H6</f>
        <v>3420000.0000000005</v>
      </c>
      <c r="G29" s="2">
        <f>G19*Assumptions!$H6</f>
        <v>4824000</v>
      </c>
      <c r="H29" s="2">
        <f>H19*Assumptions!$H6</f>
        <v>3924000.0000000005</v>
      </c>
      <c r="I29" s="2">
        <f>I19*Assumptions!$H6</f>
        <v>3924000.0000000005</v>
      </c>
      <c r="J29" s="2">
        <f>J19*Assumptions!$H6</f>
        <v>4824000</v>
      </c>
      <c r="K29" s="2">
        <f>K19*Assumptions!$H6</f>
        <v>4824000</v>
      </c>
      <c r="L29" s="2">
        <f>L19*Assumptions!$H6</f>
        <v>4824000</v>
      </c>
      <c r="M29" s="2">
        <f>M19*Assumptions!$H6</f>
        <v>5724000</v>
      </c>
      <c r="N29" s="2">
        <f>N19*Assumptions!$H6</f>
        <v>4824000</v>
      </c>
      <c r="O29" s="80">
        <f t="shared" si="16"/>
        <v>46314000</v>
      </c>
      <c r="P29" s="2">
        <f>P19*Assumptions!$H6</f>
        <v>3924000.0000000005</v>
      </c>
      <c r="Q29" s="2">
        <f>Q19*Assumptions!$H6</f>
        <v>3924000.0000000005</v>
      </c>
      <c r="R29" s="2">
        <f>R19*Assumptions!$H6</f>
        <v>4824000</v>
      </c>
      <c r="S29" s="2">
        <f>S19*Assumptions!$H6</f>
        <v>3924000.0000000005</v>
      </c>
      <c r="T29" s="2">
        <f>T19*Assumptions!$H6</f>
        <v>4824000</v>
      </c>
      <c r="U29" s="2">
        <f>U19*Assumptions!$H6</f>
        <v>4824000</v>
      </c>
      <c r="V29" s="2">
        <f>V19*Assumptions!$H6</f>
        <v>3924000.0000000005</v>
      </c>
      <c r="W29" s="2">
        <f>W19*Assumptions!$H6</f>
        <v>4824000</v>
      </c>
      <c r="X29" s="2">
        <f>X19*Assumptions!$H6</f>
        <v>5724000</v>
      </c>
      <c r="Y29" s="2">
        <f>Y19*Assumptions!$H6</f>
        <v>4824000</v>
      </c>
      <c r="Z29" s="2">
        <f>Z19*Assumptions!$H6</f>
        <v>5724000</v>
      </c>
      <c r="AA29" s="2">
        <f>AA19*Assumptions!$H6</f>
        <v>5724000</v>
      </c>
      <c r="AB29" s="2">
        <f>AB19*Assumptions!$H6</f>
        <v>3924000.0000000005</v>
      </c>
      <c r="AC29" s="2">
        <f>AC19*Assumptions!$H6</f>
        <v>7848000.0000000009</v>
      </c>
      <c r="AD29" s="2">
        <f>AD19*Assumptions!$H6</f>
        <v>7848000.0000000009</v>
      </c>
      <c r="AE29" s="2">
        <f>AE19*Assumptions!$H6</f>
        <v>6948000.0000000009</v>
      </c>
      <c r="AF29" s="2">
        <f>AF19*Assumptions!$H6</f>
        <v>7848000.0000000009</v>
      </c>
      <c r="AG29" s="2">
        <f>AG19*Assumptions!$H6</f>
        <v>7848000.0000000009</v>
      </c>
      <c r="AH29" s="2">
        <f>AH19*Assumptions!$H6</f>
        <v>6948000.0000000009</v>
      </c>
      <c r="AI29" s="2">
        <f>AI19*Assumptions!$H6</f>
        <v>7848000.0000000009</v>
      </c>
      <c r="AJ29" s="2">
        <f>AJ19*Assumptions!$H6</f>
        <v>8748000</v>
      </c>
      <c r="AK29" s="2">
        <f>AK19*Assumptions!$H6</f>
        <v>7848000.0000000009</v>
      </c>
      <c r="AL29" s="2">
        <f>AL19*Assumptions!$H6</f>
        <v>8748000</v>
      </c>
      <c r="AM29" s="2">
        <f>AM19*Assumptions!$H6</f>
        <v>8748000</v>
      </c>
      <c r="AN29" s="2">
        <f>AN19*Assumptions!$H6</f>
        <v>6948000.0000000009</v>
      </c>
      <c r="AO29" s="2">
        <f>AO19*Assumptions!$H6</f>
        <v>10872000.000000002</v>
      </c>
      <c r="AP29" s="2">
        <f>AP19*Assumptions!$H6</f>
        <v>10872000.000000002</v>
      </c>
      <c r="AQ29" s="2">
        <f>AQ19*Assumptions!$H6</f>
        <v>9972000.0000000019</v>
      </c>
      <c r="AR29" s="2">
        <f>AR19*Assumptions!$H6</f>
        <v>10872000.000000002</v>
      </c>
      <c r="AS29" s="2">
        <f>AS19*Assumptions!$H6</f>
        <v>10872000.000000002</v>
      </c>
      <c r="AT29" s="2">
        <f>AT19*Assumptions!$H6</f>
        <v>9972000.0000000019</v>
      </c>
      <c r="AU29" s="2">
        <f>AU19*Assumptions!$H6</f>
        <v>10872000.000000002</v>
      </c>
      <c r="AV29" s="2">
        <f>AV19*Assumptions!$H6</f>
        <v>11772000.000000002</v>
      </c>
      <c r="AW29" s="2">
        <f>AW19*Assumptions!$H6</f>
        <v>10872000.000000002</v>
      </c>
      <c r="AX29" s="2">
        <f>AX19*Assumptions!$H6</f>
        <v>11772000.000000002</v>
      </c>
      <c r="AY29" s="2">
        <f>AY19*Assumptions!$H6</f>
        <v>11772000.000000002</v>
      </c>
      <c r="AZ29" s="2">
        <f t="shared" si="17"/>
        <v>56988000</v>
      </c>
      <c r="BA29" s="2">
        <f t="shared" si="18"/>
        <v>91152000.000000015</v>
      </c>
      <c r="BB29" s="2">
        <f t="shared" si="19"/>
        <v>127440000.00000001</v>
      </c>
    </row>
    <row r="30" spans="1:58" x14ac:dyDescent="0.25">
      <c r="A30" s="5" t="s">
        <v>23</v>
      </c>
      <c r="C30" s="2">
        <f>C20*Assumptions!$H7</f>
        <v>560000</v>
      </c>
      <c r="D30" s="2">
        <f>D20*Assumptions!$H7</f>
        <v>560000</v>
      </c>
      <c r="E30" s="2">
        <f>E20*Assumptions!$H7</f>
        <v>3040000</v>
      </c>
      <c r="F30" s="2">
        <f>F20*Assumptions!$H7</f>
        <v>1600000</v>
      </c>
      <c r="G30" s="2">
        <f>G20*Assumptions!$H7</f>
        <v>1920000</v>
      </c>
      <c r="H30" s="2">
        <f>H20*Assumptions!$H7</f>
        <v>3920000</v>
      </c>
      <c r="I30" s="2">
        <f>I20*Assumptions!$H7</f>
        <v>1920000</v>
      </c>
      <c r="J30" s="2">
        <f>J20*Assumptions!$H7</f>
        <v>1920000</v>
      </c>
      <c r="K30" s="2">
        <f>K20*Assumptions!$H7</f>
        <v>3920000</v>
      </c>
      <c r="L30" s="2">
        <f>L20*Assumptions!$H7</f>
        <v>1920000</v>
      </c>
      <c r="M30" s="2">
        <f>M20*Assumptions!$H7</f>
        <v>1920000</v>
      </c>
      <c r="N30" s="2">
        <f>N20*Assumptions!$H7</f>
        <v>3920000</v>
      </c>
      <c r="O30" s="80">
        <f t="shared" si="16"/>
        <v>27120000</v>
      </c>
      <c r="P30" s="2">
        <f>P20*Assumptions!$H7</f>
        <v>1920000</v>
      </c>
      <c r="Q30" s="2">
        <f>Q20*Assumptions!$H7</f>
        <v>1920000</v>
      </c>
      <c r="R30" s="2">
        <f>R20*Assumptions!$H7</f>
        <v>3920000</v>
      </c>
      <c r="S30" s="2">
        <f>S20*Assumptions!$H7</f>
        <v>1920000</v>
      </c>
      <c r="T30" s="2">
        <f>T20*Assumptions!$H7</f>
        <v>1920000</v>
      </c>
      <c r="U30" s="2">
        <f>U20*Assumptions!$H7</f>
        <v>3920000</v>
      </c>
      <c r="V30" s="2">
        <f>V20*Assumptions!$H7</f>
        <v>1920000</v>
      </c>
      <c r="W30" s="2">
        <f>W20*Assumptions!$H7</f>
        <v>1920000</v>
      </c>
      <c r="X30" s="2">
        <f>X20*Assumptions!$H7</f>
        <v>3920000</v>
      </c>
      <c r="Y30" s="2">
        <f>Y20*Assumptions!$H7</f>
        <v>1920000</v>
      </c>
      <c r="Z30" s="2">
        <f>Z20*Assumptions!$H7</f>
        <v>1920000</v>
      </c>
      <c r="AA30" s="2">
        <f>AA20*Assumptions!$H7</f>
        <v>3920000</v>
      </c>
      <c r="AB30" s="2">
        <f>AB20*Assumptions!$H7</f>
        <v>1920000</v>
      </c>
      <c r="AC30" s="2">
        <f>AC20*Assumptions!$H7</f>
        <v>3840000</v>
      </c>
      <c r="AD30" s="2">
        <f>AD20*Assumptions!$H7</f>
        <v>5840000</v>
      </c>
      <c r="AE30" s="2">
        <f>AE20*Assumptions!$H7</f>
        <v>3840000</v>
      </c>
      <c r="AF30" s="2">
        <f>AF20*Assumptions!$H7</f>
        <v>3840000</v>
      </c>
      <c r="AG30" s="2">
        <f>AG20*Assumptions!$H7</f>
        <v>5840000</v>
      </c>
      <c r="AH30" s="2">
        <f>AH20*Assumptions!$H7</f>
        <v>3840000</v>
      </c>
      <c r="AI30" s="2">
        <f>AI20*Assumptions!$H7</f>
        <v>3840000</v>
      </c>
      <c r="AJ30" s="2">
        <f>AJ20*Assumptions!$H7</f>
        <v>5840000</v>
      </c>
      <c r="AK30" s="2">
        <f>AK20*Assumptions!$H7</f>
        <v>3840000</v>
      </c>
      <c r="AL30" s="2">
        <f>AL20*Assumptions!$H7</f>
        <v>3840000</v>
      </c>
      <c r="AM30" s="2">
        <f>AM20*Assumptions!$H7</f>
        <v>5840000</v>
      </c>
      <c r="AN30" s="2">
        <f>AN20*Assumptions!$H7</f>
        <v>3840000</v>
      </c>
      <c r="AO30" s="2">
        <f>AO20*Assumptions!$H7</f>
        <v>5760000</v>
      </c>
      <c r="AP30" s="2">
        <f>AP20*Assumptions!$H7</f>
        <v>7760000</v>
      </c>
      <c r="AQ30" s="2">
        <f>AQ20*Assumptions!$H7</f>
        <v>5760000</v>
      </c>
      <c r="AR30" s="2">
        <f>AR20*Assumptions!$H7</f>
        <v>5760000</v>
      </c>
      <c r="AS30" s="2">
        <f>AS20*Assumptions!$H7</f>
        <v>7760000</v>
      </c>
      <c r="AT30" s="2">
        <f>AT20*Assumptions!$H7</f>
        <v>5760000</v>
      </c>
      <c r="AU30" s="2">
        <f>AU20*Assumptions!$H7</f>
        <v>5760000</v>
      </c>
      <c r="AV30" s="2">
        <f>AV20*Assumptions!$H7</f>
        <v>7760000</v>
      </c>
      <c r="AW30" s="2">
        <f>AW20*Assumptions!$H7</f>
        <v>5760000</v>
      </c>
      <c r="AX30" s="2">
        <f>AX20*Assumptions!$H7</f>
        <v>5760000</v>
      </c>
      <c r="AY30" s="2">
        <f>AY20*Assumptions!$H7</f>
        <v>7760000</v>
      </c>
      <c r="AZ30" s="2">
        <f t="shared" si="17"/>
        <v>31040000</v>
      </c>
      <c r="BA30" s="2">
        <f t="shared" si="18"/>
        <v>52160000</v>
      </c>
      <c r="BB30" s="2">
        <f t="shared" si="19"/>
        <v>75200000</v>
      </c>
    </row>
    <row r="31" spans="1:58" x14ac:dyDescent="0.25">
      <c r="A31" s="5" t="s">
        <v>24</v>
      </c>
      <c r="C31" s="2">
        <f>C21*Assumptions!$H8</f>
        <v>525000</v>
      </c>
      <c r="D31" s="2">
        <f>D21*Assumptions!$H8</f>
        <v>1024999.9999999999</v>
      </c>
      <c r="E31" s="2">
        <f>E21*Assumptions!$H8</f>
        <v>975000</v>
      </c>
      <c r="F31" s="2">
        <f>F21*Assumptions!$H8</f>
        <v>2000000</v>
      </c>
      <c r="G31" s="2">
        <f>G21*Assumptions!$H8</f>
        <v>1799999.9999999998</v>
      </c>
      <c r="H31" s="2">
        <f>H21*Assumptions!$H8</f>
        <v>2300000</v>
      </c>
      <c r="I31" s="2">
        <f>I21*Assumptions!$H8</f>
        <v>1799999.9999999998</v>
      </c>
      <c r="J31" s="2">
        <f>J21*Assumptions!$H8</f>
        <v>2300000</v>
      </c>
      <c r="K31" s="2">
        <f>K21*Assumptions!$H8</f>
        <v>1799999.9999999998</v>
      </c>
      <c r="L31" s="2">
        <f>L21*Assumptions!$H8</f>
        <v>2300000</v>
      </c>
      <c r="M31" s="2">
        <f>M21*Assumptions!$H8</f>
        <v>1799999.9999999998</v>
      </c>
      <c r="N31" s="2">
        <f>N21*Assumptions!$H8</f>
        <v>2300000</v>
      </c>
      <c r="O31" s="80">
        <f t="shared" si="16"/>
        <v>20925000</v>
      </c>
      <c r="P31" s="2">
        <f>P21*Assumptions!$H8</f>
        <v>1799999.9999999998</v>
      </c>
      <c r="Q31" s="2">
        <f>Q21*Assumptions!$H8</f>
        <v>2300000</v>
      </c>
      <c r="R31" s="2">
        <f>R21*Assumptions!$H8</f>
        <v>1799999.9999999998</v>
      </c>
      <c r="S31" s="2">
        <f>S21*Assumptions!$H8</f>
        <v>2300000</v>
      </c>
      <c r="T31" s="2">
        <f>T21*Assumptions!$H8</f>
        <v>1799999.9999999998</v>
      </c>
      <c r="U31" s="2">
        <f>U21*Assumptions!$H8</f>
        <v>2300000</v>
      </c>
      <c r="V31" s="2">
        <f>V21*Assumptions!$H8</f>
        <v>1799999.9999999998</v>
      </c>
      <c r="W31" s="2">
        <f>W21*Assumptions!$H8</f>
        <v>2300000</v>
      </c>
      <c r="X31" s="2">
        <f>X21*Assumptions!$H8</f>
        <v>1799999.9999999998</v>
      </c>
      <c r="Y31" s="2">
        <f>Y21*Assumptions!$H8</f>
        <v>2300000</v>
      </c>
      <c r="Z31" s="2">
        <f>Z21*Assumptions!$H8</f>
        <v>1799999.9999999998</v>
      </c>
      <c r="AA31" s="2">
        <f>AA21*Assumptions!$H8</f>
        <v>2300000</v>
      </c>
      <c r="AB31" s="2">
        <f>AB21*Assumptions!$H8</f>
        <v>1799999.9999999998</v>
      </c>
      <c r="AC31" s="2">
        <f>AC21*Assumptions!$H8</f>
        <v>4099999.9999999995</v>
      </c>
      <c r="AD31" s="2">
        <f>AD21*Assumptions!$H8</f>
        <v>3599999.9999999995</v>
      </c>
      <c r="AE31" s="2">
        <f>AE21*Assumptions!$H8</f>
        <v>4099999.9999999995</v>
      </c>
      <c r="AF31" s="2">
        <f>AF21*Assumptions!$H8</f>
        <v>3599999.9999999995</v>
      </c>
      <c r="AG31" s="2">
        <f>AG21*Assumptions!$H8</f>
        <v>4099999.9999999995</v>
      </c>
      <c r="AH31" s="2">
        <f>AH21*Assumptions!$H8</f>
        <v>3599999.9999999995</v>
      </c>
      <c r="AI31" s="2">
        <f>AI21*Assumptions!$H8</f>
        <v>4099999.9999999995</v>
      </c>
      <c r="AJ31" s="2">
        <f>AJ21*Assumptions!$H8</f>
        <v>3599999.9999999995</v>
      </c>
      <c r="AK31" s="2">
        <f>AK21*Assumptions!$H8</f>
        <v>4099999.9999999995</v>
      </c>
      <c r="AL31" s="2">
        <f>AL21*Assumptions!$H8</f>
        <v>3599999.9999999995</v>
      </c>
      <c r="AM31" s="2">
        <f>AM21*Assumptions!$H8</f>
        <v>4099999.9999999995</v>
      </c>
      <c r="AN31" s="2">
        <f>AN21*Assumptions!$H8</f>
        <v>3599999.9999999995</v>
      </c>
      <c r="AO31" s="2">
        <f>AO21*Assumptions!$H8</f>
        <v>5899999.9999999991</v>
      </c>
      <c r="AP31" s="2">
        <f>AP21*Assumptions!$H8</f>
        <v>5399999.9999999991</v>
      </c>
      <c r="AQ31" s="2">
        <f>AQ21*Assumptions!$H8</f>
        <v>5899999.9999999991</v>
      </c>
      <c r="AR31" s="2">
        <f>AR21*Assumptions!$H8</f>
        <v>5399999.9999999991</v>
      </c>
      <c r="AS31" s="2">
        <f>AS21*Assumptions!$H8</f>
        <v>5899999.9999999991</v>
      </c>
      <c r="AT31" s="2">
        <f>AT21*Assumptions!$H8</f>
        <v>5399999.9999999991</v>
      </c>
      <c r="AU31" s="2">
        <f>AU21*Assumptions!$H8</f>
        <v>5899999.9999999991</v>
      </c>
      <c r="AV31" s="2">
        <f>AV21*Assumptions!$H8</f>
        <v>5399999.9999999991</v>
      </c>
      <c r="AW31" s="2">
        <f>AW21*Assumptions!$H8</f>
        <v>5899999.9999999991</v>
      </c>
      <c r="AX31" s="2">
        <f>AX21*Assumptions!$H8</f>
        <v>5399999.9999999991</v>
      </c>
      <c r="AY31" s="2">
        <f>AY21*Assumptions!$H8</f>
        <v>5899999.9999999991</v>
      </c>
      <c r="AZ31" s="2">
        <f t="shared" si="17"/>
        <v>24600000</v>
      </c>
      <c r="BA31" s="2">
        <f t="shared" si="18"/>
        <v>44399999.999999993</v>
      </c>
      <c r="BB31" s="2">
        <f t="shared" si="19"/>
        <v>65999999.999999993</v>
      </c>
    </row>
    <row r="32" spans="1:58" x14ac:dyDescent="0.25">
      <c r="A32" s="5" t="s">
        <v>25</v>
      </c>
      <c r="C32" s="2">
        <f>C22*Assumptions!$H9</f>
        <v>0</v>
      </c>
      <c r="D32" s="2">
        <f>D22*Assumptions!$H9</f>
        <v>0</v>
      </c>
      <c r="E32" s="2">
        <f>E22*Assumptions!$H9</f>
        <v>0</v>
      </c>
      <c r="F32" s="2">
        <f>F22*Assumptions!$H9</f>
        <v>0</v>
      </c>
      <c r="G32" s="2">
        <f>G22*Assumptions!$H9</f>
        <v>0</v>
      </c>
      <c r="H32" s="2">
        <f>H22*Assumptions!$H9</f>
        <v>0</v>
      </c>
      <c r="I32" s="2">
        <f>I22*Assumptions!$H9</f>
        <v>0</v>
      </c>
      <c r="J32" s="2">
        <f>J22*Assumptions!$H9</f>
        <v>0</v>
      </c>
      <c r="K32" s="2">
        <f>K22*Assumptions!$H9</f>
        <v>0</v>
      </c>
      <c r="L32" s="2">
        <f>L22*Assumptions!$H9</f>
        <v>0</v>
      </c>
      <c r="M32" s="2">
        <f>M22*Assumptions!$H9</f>
        <v>0</v>
      </c>
      <c r="N32" s="2">
        <f>N22*Assumptions!$H9</f>
        <v>0</v>
      </c>
      <c r="O32" s="80">
        <f t="shared" si="16"/>
        <v>0</v>
      </c>
      <c r="P32" s="2">
        <f>P22*Assumptions!$H9</f>
        <v>0</v>
      </c>
      <c r="Q32" s="2">
        <f>Q22*Assumptions!$H9</f>
        <v>0</v>
      </c>
      <c r="R32" s="2">
        <f>R22*Assumptions!$H9</f>
        <v>0</v>
      </c>
      <c r="S32" s="2">
        <f>S22*Assumptions!$H9</f>
        <v>0</v>
      </c>
      <c r="T32" s="2">
        <f>T22*Assumptions!$H9</f>
        <v>0</v>
      </c>
      <c r="U32" s="2">
        <f>U22*Assumptions!$H9</f>
        <v>0</v>
      </c>
      <c r="V32" s="2">
        <f>V22*Assumptions!$H9</f>
        <v>0</v>
      </c>
      <c r="W32" s="2">
        <f>W22*Assumptions!$H9</f>
        <v>0</v>
      </c>
      <c r="X32" s="2">
        <f>X22*Assumptions!$H9</f>
        <v>0</v>
      </c>
      <c r="Y32" s="2">
        <f>Y22*Assumptions!$H9</f>
        <v>0</v>
      </c>
      <c r="Z32" s="2">
        <f>Z22*Assumptions!$H9</f>
        <v>0</v>
      </c>
      <c r="AA32" s="2">
        <f>AA22*Assumptions!$H9</f>
        <v>0</v>
      </c>
      <c r="AB32" s="2">
        <f>AB22*Assumptions!$H9</f>
        <v>0</v>
      </c>
      <c r="AC32" s="2">
        <f>AC22*Assumptions!$H9</f>
        <v>0</v>
      </c>
      <c r="AD32" s="2">
        <f>AD22*Assumptions!$H9</f>
        <v>0</v>
      </c>
      <c r="AE32" s="2">
        <f>AE22*Assumptions!$H9</f>
        <v>0</v>
      </c>
      <c r="AF32" s="2">
        <f>AF22*Assumptions!$H9</f>
        <v>0</v>
      </c>
      <c r="AG32" s="2">
        <f>AG22*Assumptions!$H9</f>
        <v>0</v>
      </c>
      <c r="AH32" s="2">
        <f>AH22*Assumptions!$H9</f>
        <v>0</v>
      </c>
      <c r="AI32" s="2">
        <f>AI22*Assumptions!$H9</f>
        <v>0</v>
      </c>
      <c r="AJ32" s="2">
        <f>AJ22*Assumptions!$H9</f>
        <v>0</v>
      </c>
      <c r="AK32" s="2">
        <f>AK22*Assumptions!$H9</f>
        <v>0</v>
      </c>
      <c r="AL32" s="2">
        <f>AL22*Assumptions!$H9</f>
        <v>0</v>
      </c>
      <c r="AM32" s="2">
        <f>AM22*Assumptions!$H9</f>
        <v>0</v>
      </c>
      <c r="AN32" s="2">
        <f>AN22*Assumptions!$H9</f>
        <v>0</v>
      </c>
      <c r="AO32" s="2">
        <f>AO22*Assumptions!$H9</f>
        <v>0</v>
      </c>
      <c r="AP32" s="2">
        <f>AP22*Assumptions!$H9</f>
        <v>0</v>
      </c>
      <c r="AQ32" s="2">
        <f>AQ22*Assumptions!$H9</f>
        <v>0</v>
      </c>
      <c r="AR32" s="2">
        <f>AR22*Assumptions!$H9</f>
        <v>0</v>
      </c>
      <c r="AS32" s="2">
        <f>AS22*Assumptions!$H9</f>
        <v>0</v>
      </c>
      <c r="AT32" s="2">
        <f>AT22*Assumptions!$H9</f>
        <v>0</v>
      </c>
      <c r="AU32" s="2">
        <f>AU22*Assumptions!$H9</f>
        <v>0</v>
      </c>
      <c r="AV32" s="2">
        <f>AV22*Assumptions!$H9</f>
        <v>0</v>
      </c>
      <c r="AW32" s="2">
        <f>AW22*Assumptions!$H9</f>
        <v>0</v>
      </c>
      <c r="AX32" s="2">
        <f>AX22*Assumptions!$H9</f>
        <v>0</v>
      </c>
      <c r="AY32" s="2">
        <f>AY22*Assumptions!$H9</f>
        <v>0</v>
      </c>
      <c r="AZ32" s="2">
        <f t="shared" si="17"/>
        <v>0</v>
      </c>
      <c r="BA32" s="2">
        <f t="shared" si="18"/>
        <v>0</v>
      </c>
      <c r="BB32" s="2">
        <f t="shared" si="19"/>
        <v>0</v>
      </c>
    </row>
    <row r="34" spans="1:54" x14ac:dyDescent="0.25">
      <c r="A34" s="19" t="s">
        <v>41</v>
      </c>
      <c r="B34" s="5" t="s">
        <v>103</v>
      </c>
      <c r="C34" s="74">
        <f>SUM(C35:C42)</f>
        <v>458430</v>
      </c>
      <c r="D34" s="74">
        <f t="shared" ref="D34:N34" si="20">SUM(D35:D42)</f>
        <v>543430</v>
      </c>
      <c r="E34" s="74">
        <f t="shared" si="20"/>
        <v>1008370</v>
      </c>
      <c r="F34" s="74">
        <f t="shared" si="20"/>
        <v>1220800</v>
      </c>
      <c r="G34" s="74">
        <f t="shared" si="20"/>
        <v>1481760</v>
      </c>
      <c r="H34" s="74">
        <f t="shared" si="20"/>
        <v>1586760.0000000002</v>
      </c>
      <c r="I34" s="74">
        <f t="shared" si="20"/>
        <v>1396760.0000000002</v>
      </c>
      <c r="J34" s="74">
        <f t="shared" si="20"/>
        <v>1476760</v>
      </c>
      <c r="K34" s="74">
        <f t="shared" si="20"/>
        <v>1651760</v>
      </c>
      <c r="L34" s="74">
        <f t="shared" si="20"/>
        <v>1456760</v>
      </c>
      <c r="M34" s="74">
        <f t="shared" si="20"/>
        <v>1541760</v>
      </c>
      <c r="N34" s="74">
        <f t="shared" si="20"/>
        <v>1676760</v>
      </c>
      <c r="O34" s="75">
        <f>SUM(C34:N34)</f>
        <v>15500110</v>
      </c>
      <c r="P34" s="4">
        <f>SUM(P35:P42)</f>
        <v>1396760.0000000002</v>
      </c>
      <c r="Q34" s="4">
        <f t="shared" ref="Q34:AA34" si="21">SUM(Q35:Q42)</f>
        <v>1493760.0000000002</v>
      </c>
      <c r="R34" s="4">
        <f t="shared" si="21"/>
        <v>1763760</v>
      </c>
      <c r="S34" s="4">
        <f t="shared" si="21"/>
        <v>1518760.0000000002</v>
      </c>
      <c r="T34" s="4">
        <f t="shared" si="21"/>
        <v>1588760</v>
      </c>
      <c r="U34" s="4">
        <f t="shared" si="21"/>
        <v>1758760</v>
      </c>
      <c r="V34" s="4">
        <f t="shared" si="21"/>
        <v>1523760.0000000002</v>
      </c>
      <c r="W34" s="4">
        <f t="shared" si="21"/>
        <v>1583760</v>
      </c>
      <c r="X34" s="4">
        <f t="shared" si="21"/>
        <v>1823760</v>
      </c>
      <c r="Y34" s="4">
        <f t="shared" si="21"/>
        <v>1583760</v>
      </c>
      <c r="Z34" s="4">
        <f t="shared" si="21"/>
        <v>1648760</v>
      </c>
      <c r="AA34" s="4">
        <f t="shared" si="21"/>
        <v>1848760</v>
      </c>
      <c r="AB34" s="4">
        <f>SUM(AB35:AB42)</f>
        <v>1523760.0000000002</v>
      </c>
      <c r="AC34" s="4">
        <f t="shared" ref="AC34:AM34" si="22">SUM(AC35:AC42)</f>
        <v>2579520</v>
      </c>
      <c r="AD34" s="4">
        <f t="shared" si="22"/>
        <v>2759520</v>
      </c>
      <c r="AE34" s="4">
        <f t="shared" si="22"/>
        <v>2514520</v>
      </c>
      <c r="AF34" s="4">
        <f t="shared" si="22"/>
        <v>2584520</v>
      </c>
      <c r="AG34" s="4">
        <f t="shared" si="22"/>
        <v>2754520</v>
      </c>
      <c r="AH34" s="4">
        <f t="shared" si="22"/>
        <v>2519520</v>
      </c>
      <c r="AI34" s="4">
        <f t="shared" si="22"/>
        <v>2579520</v>
      </c>
      <c r="AJ34" s="4">
        <f t="shared" si="22"/>
        <v>2819520</v>
      </c>
      <c r="AK34" s="4">
        <f t="shared" si="22"/>
        <v>2579520</v>
      </c>
      <c r="AL34" s="4">
        <f t="shared" si="22"/>
        <v>2644520</v>
      </c>
      <c r="AM34" s="4">
        <f t="shared" si="22"/>
        <v>2844520</v>
      </c>
      <c r="AN34" s="4">
        <f>SUM(AN35:AN42)</f>
        <v>2519520</v>
      </c>
      <c r="AO34" s="4">
        <f t="shared" ref="AO34:AY34" si="23">SUM(AO35:AO42)</f>
        <v>3575280</v>
      </c>
      <c r="AP34" s="4">
        <f t="shared" si="23"/>
        <v>3755280</v>
      </c>
      <c r="AQ34" s="4">
        <f t="shared" si="23"/>
        <v>3510280</v>
      </c>
      <c r="AR34" s="4">
        <f t="shared" si="23"/>
        <v>3580280</v>
      </c>
      <c r="AS34" s="4">
        <f t="shared" si="23"/>
        <v>3750280</v>
      </c>
      <c r="AT34" s="4">
        <f t="shared" si="23"/>
        <v>3515280</v>
      </c>
      <c r="AU34" s="4">
        <f t="shared" si="23"/>
        <v>3575280</v>
      </c>
      <c r="AV34" s="4">
        <f t="shared" si="23"/>
        <v>3815280</v>
      </c>
      <c r="AW34" s="4">
        <f t="shared" si="23"/>
        <v>3575280</v>
      </c>
      <c r="AX34" s="4">
        <f t="shared" si="23"/>
        <v>3640280</v>
      </c>
      <c r="AY34" s="4">
        <f t="shared" si="23"/>
        <v>3840280</v>
      </c>
      <c r="AZ34" s="4">
        <f>SUM(P34:AA34)</f>
        <v>19533120</v>
      </c>
      <c r="BA34" s="4">
        <f>SUM(AB34:AM34)</f>
        <v>30703480</v>
      </c>
      <c r="BB34" s="4">
        <f>SUM(AN34:AY34)</f>
        <v>42652600</v>
      </c>
    </row>
    <row r="35" spans="1:54" x14ac:dyDescent="0.25">
      <c r="A35" s="5" t="s">
        <v>18</v>
      </c>
      <c r="C35" s="2">
        <f>C25*12</f>
        <v>218880</v>
      </c>
      <c r="D35" s="2">
        <f t="shared" ref="D35:N35" si="24">D25*12</f>
        <v>218880</v>
      </c>
      <c r="E35" s="2">
        <f t="shared" si="24"/>
        <v>349919.99999999994</v>
      </c>
      <c r="F35" s="2">
        <f t="shared" si="24"/>
        <v>532800</v>
      </c>
      <c r="G35" s="2">
        <f t="shared" si="24"/>
        <v>596160.00000000012</v>
      </c>
      <c r="H35" s="2">
        <f t="shared" si="24"/>
        <v>596160.00000000012</v>
      </c>
      <c r="I35" s="2">
        <f t="shared" si="24"/>
        <v>596160.00000000012</v>
      </c>
      <c r="J35" s="2">
        <f t="shared" si="24"/>
        <v>596160.00000000012</v>
      </c>
      <c r="K35" s="2">
        <f t="shared" si="24"/>
        <v>596160.00000000012</v>
      </c>
      <c r="L35" s="2">
        <f t="shared" si="24"/>
        <v>596160.00000000012</v>
      </c>
      <c r="M35" s="2">
        <f t="shared" si="24"/>
        <v>596160.00000000012</v>
      </c>
      <c r="N35" s="2">
        <f t="shared" si="24"/>
        <v>596160.00000000012</v>
      </c>
      <c r="O35" s="80">
        <f t="shared" ref="O35:O42" si="25">SUM(C35:N35)</f>
        <v>6089760</v>
      </c>
      <c r="P35" s="2">
        <f>P25*12</f>
        <v>596160.00000000012</v>
      </c>
      <c r="Q35" s="2">
        <f t="shared" ref="Q35:AA36" si="26">Q25*12</f>
        <v>668160.00000000012</v>
      </c>
      <c r="R35" s="2">
        <f t="shared" si="26"/>
        <v>668160.00000000012</v>
      </c>
      <c r="S35" s="2">
        <f t="shared" si="26"/>
        <v>668160.00000000012</v>
      </c>
      <c r="T35" s="2">
        <f t="shared" si="26"/>
        <v>668160.00000000012</v>
      </c>
      <c r="U35" s="2">
        <f t="shared" si="26"/>
        <v>668160.00000000012</v>
      </c>
      <c r="V35" s="2">
        <f t="shared" si="26"/>
        <v>668160.00000000012</v>
      </c>
      <c r="W35" s="2">
        <f t="shared" si="26"/>
        <v>668160.00000000012</v>
      </c>
      <c r="X35" s="2">
        <f t="shared" si="26"/>
        <v>668160.00000000012</v>
      </c>
      <c r="Y35" s="2">
        <f t="shared" si="26"/>
        <v>668160.00000000012</v>
      </c>
      <c r="Z35" s="2">
        <f t="shared" si="26"/>
        <v>668160.00000000012</v>
      </c>
      <c r="AA35" s="2">
        <f t="shared" si="26"/>
        <v>668160.00000000012</v>
      </c>
      <c r="AB35" s="2">
        <f>AB25*12</f>
        <v>668160.00000000012</v>
      </c>
      <c r="AC35" s="2">
        <f t="shared" ref="AC35:AM36" si="27">AC25*12</f>
        <v>1048320</v>
      </c>
      <c r="AD35" s="2">
        <f t="shared" si="27"/>
        <v>1048320</v>
      </c>
      <c r="AE35" s="2">
        <f t="shared" si="27"/>
        <v>1048320</v>
      </c>
      <c r="AF35" s="2">
        <f t="shared" si="27"/>
        <v>1048320</v>
      </c>
      <c r="AG35" s="2">
        <f t="shared" si="27"/>
        <v>1048320</v>
      </c>
      <c r="AH35" s="2">
        <f t="shared" si="27"/>
        <v>1048320</v>
      </c>
      <c r="AI35" s="2">
        <f t="shared" si="27"/>
        <v>1048320</v>
      </c>
      <c r="AJ35" s="2">
        <f t="shared" si="27"/>
        <v>1048320</v>
      </c>
      <c r="AK35" s="2">
        <f t="shared" si="27"/>
        <v>1048320</v>
      </c>
      <c r="AL35" s="2">
        <f t="shared" si="27"/>
        <v>1048320</v>
      </c>
      <c r="AM35" s="2">
        <f t="shared" si="27"/>
        <v>1048320</v>
      </c>
      <c r="AN35" s="2">
        <f>AN25*12</f>
        <v>1048320</v>
      </c>
      <c r="AO35" s="2">
        <f t="shared" ref="AO35:AY36" si="28">AO25*12</f>
        <v>1428480</v>
      </c>
      <c r="AP35" s="2">
        <f t="shared" si="28"/>
        <v>1428480</v>
      </c>
      <c r="AQ35" s="2">
        <f t="shared" si="28"/>
        <v>1428480</v>
      </c>
      <c r="AR35" s="2">
        <f t="shared" si="28"/>
        <v>1428480</v>
      </c>
      <c r="AS35" s="2">
        <f t="shared" si="28"/>
        <v>1428480</v>
      </c>
      <c r="AT35" s="2">
        <f t="shared" si="28"/>
        <v>1428480</v>
      </c>
      <c r="AU35" s="2">
        <f t="shared" si="28"/>
        <v>1428480</v>
      </c>
      <c r="AV35" s="2">
        <f t="shared" si="28"/>
        <v>1428480</v>
      </c>
      <c r="AW35" s="2">
        <f t="shared" si="28"/>
        <v>1428480</v>
      </c>
      <c r="AX35" s="2">
        <f t="shared" si="28"/>
        <v>1428480</v>
      </c>
      <c r="AY35" s="2">
        <f t="shared" si="28"/>
        <v>1428480</v>
      </c>
      <c r="AZ35" s="2">
        <f t="shared" ref="AZ35:AZ42" si="29">SUM(P35:AA35)</f>
        <v>7945920.0000000009</v>
      </c>
      <c r="BA35" s="2">
        <f t="shared" ref="BA35:BA42" si="30">SUM(AB35:AM35)</f>
        <v>12199680</v>
      </c>
      <c r="BB35" s="2">
        <f t="shared" ref="BB35:BB42" si="31">SUM(AN35:AY35)</f>
        <v>16761600</v>
      </c>
    </row>
    <row r="36" spans="1:54" x14ac:dyDescent="0.25">
      <c r="A36" s="5" t="s">
        <v>19</v>
      </c>
      <c r="C36" s="2">
        <f>C26*12</f>
        <v>51000</v>
      </c>
      <c r="D36" s="2">
        <f t="shared" ref="D36:N36" si="32">D26*12</f>
        <v>51000</v>
      </c>
      <c r="E36" s="2">
        <f t="shared" si="32"/>
        <v>69000</v>
      </c>
      <c r="F36" s="2">
        <f t="shared" si="32"/>
        <v>120000</v>
      </c>
      <c r="G36" s="2">
        <f t="shared" si="32"/>
        <v>132000</v>
      </c>
      <c r="H36" s="2">
        <f t="shared" si="32"/>
        <v>132000</v>
      </c>
      <c r="I36" s="2">
        <f t="shared" si="32"/>
        <v>132000</v>
      </c>
      <c r="J36" s="2">
        <f t="shared" si="32"/>
        <v>132000</v>
      </c>
      <c r="K36" s="2">
        <f t="shared" si="32"/>
        <v>102000</v>
      </c>
      <c r="L36" s="2">
        <f t="shared" si="32"/>
        <v>132000</v>
      </c>
      <c r="M36" s="2">
        <f t="shared" si="32"/>
        <v>102000</v>
      </c>
      <c r="N36" s="2">
        <f t="shared" si="32"/>
        <v>132000</v>
      </c>
      <c r="O36" s="80">
        <f t="shared" si="25"/>
        <v>1287000</v>
      </c>
      <c r="P36" s="2">
        <f>P26*12</f>
        <v>132000</v>
      </c>
      <c r="Q36" s="2">
        <f t="shared" si="26"/>
        <v>162000</v>
      </c>
      <c r="R36" s="2">
        <f t="shared" si="26"/>
        <v>162000</v>
      </c>
      <c r="S36" s="2">
        <f t="shared" si="26"/>
        <v>162000</v>
      </c>
      <c r="T36" s="2">
        <f t="shared" si="26"/>
        <v>162000</v>
      </c>
      <c r="U36" s="2">
        <f t="shared" si="26"/>
        <v>162000</v>
      </c>
      <c r="V36" s="2">
        <f t="shared" si="26"/>
        <v>162000</v>
      </c>
      <c r="W36" s="2">
        <f t="shared" si="26"/>
        <v>162000</v>
      </c>
      <c r="X36" s="2">
        <f t="shared" si="26"/>
        <v>132000</v>
      </c>
      <c r="Y36" s="2">
        <f t="shared" si="26"/>
        <v>162000</v>
      </c>
      <c r="Z36" s="2">
        <f t="shared" si="26"/>
        <v>132000</v>
      </c>
      <c r="AA36" s="2">
        <f t="shared" si="26"/>
        <v>162000</v>
      </c>
      <c r="AB36" s="2">
        <f>AB26*12</f>
        <v>162000</v>
      </c>
      <c r="AC36" s="2">
        <f t="shared" si="27"/>
        <v>234000</v>
      </c>
      <c r="AD36" s="2">
        <f t="shared" si="27"/>
        <v>234000</v>
      </c>
      <c r="AE36" s="2">
        <f t="shared" si="27"/>
        <v>234000</v>
      </c>
      <c r="AF36" s="2">
        <f t="shared" si="27"/>
        <v>234000</v>
      </c>
      <c r="AG36" s="2">
        <f t="shared" si="27"/>
        <v>234000</v>
      </c>
      <c r="AH36" s="2">
        <f t="shared" si="27"/>
        <v>234000</v>
      </c>
      <c r="AI36" s="2">
        <f t="shared" si="27"/>
        <v>234000</v>
      </c>
      <c r="AJ36" s="2">
        <f t="shared" si="27"/>
        <v>204000</v>
      </c>
      <c r="AK36" s="2">
        <f t="shared" si="27"/>
        <v>234000</v>
      </c>
      <c r="AL36" s="2">
        <f t="shared" si="27"/>
        <v>204000</v>
      </c>
      <c r="AM36" s="2">
        <f t="shared" si="27"/>
        <v>234000</v>
      </c>
      <c r="AN36" s="2">
        <f>AN26*12</f>
        <v>234000</v>
      </c>
      <c r="AO36" s="2">
        <f t="shared" si="28"/>
        <v>306000.00000000006</v>
      </c>
      <c r="AP36" s="2">
        <f t="shared" si="28"/>
        <v>306000.00000000006</v>
      </c>
      <c r="AQ36" s="2">
        <f t="shared" si="28"/>
        <v>306000.00000000006</v>
      </c>
      <c r="AR36" s="2">
        <f t="shared" si="28"/>
        <v>306000.00000000006</v>
      </c>
      <c r="AS36" s="2">
        <f t="shared" si="28"/>
        <v>306000.00000000006</v>
      </c>
      <c r="AT36" s="2">
        <f t="shared" si="28"/>
        <v>306000.00000000006</v>
      </c>
      <c r="AU36" s="2">
        <f t="shared" si="28"/>
        <v>306000.00000000006</v>
      </c>
      <c r="AV36" s="2">
        <f t="shared" si="28"/>
        <v>276000.00000000006</v>
      </c>
      <c r="AW36" s="2">
        <f t="shared" si="28"/>
        <v>306000.00000000006</v>
      </c>
      <c r="AX36" s="2">
        <f t="shared" si="28"/>
        <v>276000.00000000006</v>
      </c>
      <c r="AY36" s="2">
        <f t="shared" si="28"/>
        <v>306000.00000000006</v>
      </c>
      <c r="AZ36" s="2">
        <f t="shared" si="29"/>
        <v>1854000</v>
      </c>
      <c r="BA36" s="2">
        <f t="shared" si="30"/>
        <v>2676000</v>
      </c>
      <c r="BB36" s="2">
        <f t="shared" si="31"/>
        <v>3540000</v>
      </c>
    </row>
    <row r="37" spans="1:54" x14ac:dyDescent="0.25">
      <c r="A37" s="5" t="s">
        <v>20</v>
      </c>
      <c r="C37" s="2">
        <f>C27*10%</f>
        <v>7100</v>
      </c>
      <c r="D37" s="2">
        <f t="shared" ref="D37:N37" si="33">D27*10%</f>
        <v>2100</v>
      </c>
      <c r="E37" s="2">
        <f t="shared" si="33"/>
        <v>8900</v>
      </c>
      <c r="F37" s="2">
        <f t="shared" si="33"/>
        <v>6000</v>
      </c>
      <c r="G37" s="2">
        <f t="shared" si="33"/>
        <v>12200</v>
      </c>
      <c r="H37" s="2">
        <f t="shared" si="33"/>
        <v>7200</v>
      </c>
      <c r="I37" s="2">
        <f t="shared" si="33"/>
        <v>17200</v>
      </c>
      <c r="J37" s="2">
        <f t="shared" si="33"/>
        <v>7200</v>
      </c>
      <c r="K37" s="2">
        <f t="shared" si="33"/>
        <v>12200</v>
      </c>
      <c r="L37" s="2">
        <f t="shared" si="33"/>
        <v>12200</v>
      </c>
      <c r="M37" s="2">
        <f t="shared" si="33"/>
        <v>12200</v>
      </c>
      <c r="N37" s="2">
        <f t="shared" si="33"/>
        <v>7200</v>
      </c>
      <c r="O37" s="80">
        <f t="shared" si="25"/>
        <v>111700</v>
      </c>
      <c r="P37" s="2">
        <f>P27*10%</f>
        <v>17200</v>
      </c>
      <c r="Q37" s="2">
        <f t="shared" ref="Q37:AA37" si="34">Q27*10%</f>
        <v>12200</v>
      </c>
      <c r="R37" s="2">
        <f t="shared" si="34"/>
        <v>17200</v>
      </c>
      <c r="S37" s="2">
        <f t="shared" si="34"/>
        <v>12200</v>
      </c>
      <c r="T37" s="2">
        <f t="shared" si="34"/>
        <v>17200</v>
      </c>
      <c r="U37" s="2">
        <f t="shared" si="34"/>
        <v>12200</v>
      </c>
      <c r="V37" s="2">
        <f t="shared" si="34"/>
        <v>17200</v>
      </c>
      <c r="W37" s="2">
        <f t="shared" si="34"/>
        <v>12200</v>
      </c>
      <c r="X37" s="2">
        <f t="shared" si="34"/>
        <v>17200</v>
      </c>
      <c r="Y37" s="2">
        <f t="shared" si="34"/>
        <v>12200</v>
      </c>
      <c r="Z37" s="2">
        <f t="shared" si="34"/>
        <v>17200</v>
      </c>
      <c r="AA37" s="2">
        <f t="shared" si="34"/>
        <v>12200</v>
      </c>
      <c r="AB37" s="2">
        <f>AB27*10%</f>
        <v>17200</v>
      </c>
      <c r="AC37" s="2">
        <f t="shared" ref="AC37:AM37" si="35">AC27*10%</f>
        <v>19400</v>
      </c>
      <c r="AD37" s="2">
        <f t="shared" si="35"/>
        <v>24400</v>
      </c>
      <c r="AE37" s="2">
        <f t="shared" si="35"/>
        <v>19400</v>
      </c>
      <c r="AF37" s="2">
        <f t="shared" si="35"/>
        <v>24400</v>
      </c>
      <c r="AG37" s="2">
        <f t="shared" si="35"/>
        <v>19400</v>
      </c>
      <c r="AH37" s="2">
        <f t="shared" si="35"/>
        <v>24400</v>
      </c>
      <c r="AI37" s="2">
        <f t="shared" si="35"/>
        <v>19400</v>
      </c>
      <c r="AJ37" s="2">
        <f t="shared" si="35"/>
        <v>24400</v>
      </c>
      <c r="AK37" s="2">
        <f t="shared" si="35"/>
        <v>19400</v>
      </c>
      <c r="AL37" s="2">
        <f t="shared" si="35"/>
        <v>24400</v>
      </c>
      <c r="AM37" s="2">
        <f t="shared" si="35"/>
        <v>19400</v>
      </c>
      <c r="AN37" s="2">
        <f>AN27*10%</f>
        <v>24400</v>
      </c>
      <c r="AO37" s="2">
        <f t="shared" ref="AO37:AY37" si="36">AO27*10%</f>
        <v>26600</v>
      </c>
      <c r="AP37" s="2">
        <f t="shared" si="36"/>
        <v>31600</v>
      </c>
      <c r="AQ37" s="2">
        <f t="shared" si="36"/>
        <v>26600</v>
      </c>
      <c r="AR37" s="2">
        <f t="shared" si="36"/>
        <v>31600</v>
      </c>
      <c r="AS37" s="2">
        <f t="shared" si="36"/>
        <v>26600</v>
      </c>
      <c r="AT37" s="2">
        <f t="shared" si="36"/>
        <v>31600</v>
      </c>
      <c r="AU37" s="2">
        <f t="shared" si="36"/>
        <v>26600</v>
      </c>
      <c r="AV37" s="2">
        <f t="shared" si="36"/>
        <v>31600</v>
      </c>
      <c r="AW37" s="2">
        <f t="shared" si="36"/>
        <v>26600</v>
      </c>
      <c r="AX37" s="2">
        <f t="shared" si="36"/>
        <v>31600</v>
      </c>
      <c r="AY37" s="2">
        <f t="shared" si="36"/>
        <v>26600</v>
      </c>
      <c r="AZ37" s="2">
        <f t="shared" si="29"/>
        <v>176400</v>
      </c>
      <c r="BA37" s="2">
        <f t="shared" si="30"/>
        <v>255600</v>
      </c>
      <c r="BB37" s="2">
        <f t="shared" si="31"/>
        <v>342000</v>
      </c>
    </row>
    <row r="38" spans="1:54" x14ac:dyDescent="0.25">
      <c r="A38" s="5" t="s">
        <v>21</v>
      </c>
      <c r="C38" s="2">
        <f t="shared" ref="C38:N38" si="37">C28*10%</f>
        <v>37250</v>
      </c>
      <c r="D38" s="2">
        <f t="shared" si="37"/>
        <v>37250</v>
      </c>
      <c r="E38" s="2">
        <f t="shared" si="37"/>
        <v>22750.000000000004</v>
      </c>
      <c r="F38" s="2">
        <f t="shared" si="37"/>
        <v>60000.000000000015</v>
      </c>
      <c r="G38" s="2">
        <f t="shared" si="37"/>
        <v>67000</v>
      </c>
      <c r="H38" s="2">
        <f t="shared" si="37"/>
        <v>67000</v>
      </c>
      <c r="I38" s="2">
        <f t="shared" si="37"/>
        <v>67000</v>
      </c>
      <c r="J38" s="2">
        <f t="shared" si="37"/>
        <v>67000</v>
      </c>
      <c r="K38" s="2">
        <f t="shared" si="37"/>
        <v>67000</v>
      </c>
      <c r="L38" s="2">
        <f t="shared" si="37"/>
        <v>42000.000000000007</v>
      </c>
      <c r="M38" s="2">
        <f t="shared" si="37"/>
        <v>67000</v>
      </c>
      <c r="N38" s="2">
        <f t="shared" si="37"/>
        <v>67000</v>
      </c>
      <c r="O38" s="80">
        <f t="shared" si="25"/>
        <v>668250</v>
      </c>
      <c r="P38" s="2">
        <f t="shared" ref="P38:AY40" si="38">P28*10%</f>
        <v>67000</v>
      </c>
      <c r="Q38" s="2">
        <f t="shared" si="38"/>
        <v>67000</v>
      </c>
      <c r="R38" s="2">
        <f t="shared" si="38"/>
        <v>42000.000000000007</v>
      </c>
      <c r="S38" s="2">
        <f t="shared" si="38"/>
        <v>92000</v>
      </c>
      <c r="T38" s="2">
        <f t="shared" si="38"/>
        <v>67000</v>
      </c>
      <c r="U38" s="2">
        <f t="shared" si="38"/>
        <v>42000.000000000007</v>
      </c>
      <c r="V38" s="2">
        <f t="shared" si="38"/>
        <v>92000</v>
      </c>
      <c r="W38" s="2">
        <f t="shared" si="38"/>
        <v>67000</v>
      </c>
      <c r="X38" s="2">
        <f t="shared" si="38"/>
        <v>42000.000000000007</v>
      </c>
      <c r="Y38" s="2">
        <f t="shared" si="38"/>
        <v>67000</v>
      </c>
      <c r="Z38" s="2">
        <f t="shared" si="38"/>
        <v>67000</v>
      </c>
      <c r="AA38" s="2">
        <f t="shared" si="38"/>
        <v>42000.000000000007</v>
      </c>
      <c r="AB38" s="2">
        <f t="shared" si="38"/>
        <v>92000</v>
      </c>
      <c r="AC38" s="2">
        <f t="shared" si="38"/>
        <v>109000</v>
      </c>
      <c r="AD38" s="2">
        <f t="shared" si="38"/>
        <v>84000.000000000015</v>
      </c>
      <c r="AE38" s="2">
        <f t="shared" si="38"/>
        <v>134000</v>
      </c>
      <c r="AF38" s="2">
        <f t="shared" si="38"/>
        <v>109000</v>
      </c>
      <c r="AG38" s="2">
        <f t="shared" si="38"/>
        <v>84000.000000000015</v>
      </c>
      <c r="AH38" s="2">
        <f t="shared" si="38"/>
        <v>134000</v>
      </c>
      <c r="AI38" s="2">
        <f t="shared" si="38"/>
        <v>109000</v>
      </c>
      <c r="AJ38" s="2">
        <f t="shared" si="38"/>
        <v>84000.000000000015</v>
      </c>
      <c r="AK38" s="2">
        <f t="shared" si="38"/>
        <v>109000</v>
      </c>
      <c r="AL38" s="2">
        <f t="shared" si="38"/>
        <v>109000</v>
      </c>
      <c r="AM38" s="2">
        <f t="shared" si="38"/>
        <v>84000.000000000015</v>
      </c>
      <c r="AN38" s="2">
        <f t="shared" si="38"/>
        <v>134000</v>
      </c>
      <c r="AO38" s="2">
        <f t="shared" si="38"/>
        <v>151000.00000000003</v>
      </c>
      <c r="AP38" s="2">
        <f t="shared" si="38"/>
        <v>126000.00000000003</v>
      </c>
      <c r="AQ38" s="2">
        <f t="shared" si="38"/>
        <v>176000.00000000003</v>
      </c>
      <c r="AR38" s="2">
        <f t="shared" si="38"/>
        <v>151000.00000000003</v>
      </c>
      <c r="AS38" s="2">
        <f t="shared" si="38"/>
        <v>126000.00000000003</v>
      </c>
      <c r="AT38" s="2">
        <f t="shared" si="38"/>
        <v>176000.00000000003</v>
      </c>
      <c r="AU38" s="2">
        <f t="shared" si="38"/>
        <v>151000.00000000003</v>
      </c>
      <c r="AV38" s="2">
        <f t="shared" si="38"/>
        <v>126000.00000000003</v>
      </c>
      <c r="AW38" s="2">
        <f t="shared" si="38"/>
        <v>151000.00000000003</v>
      </c>
      <c r="AX38" s="2">
        <f t="shared" si="38"/>
        <v>151000.00000000003</v>
      </c>
      <c r="AY38" s="2">
        <f t="shared" si="38"/>
        <v>126000.00000000003</v>
      </c>
      <c r="AZ38" s="2">
        <f t="shared" si="29"/>
        <v>754000</v>
      </c>
      <c r="BA38" s="2">
        <f t="shared" si="30"/>
        <v>1241000</v>
      </c>
      <c r="BB38" s="2">
        <f t="shared" si="31"/>
        <v>1745000</v>
      </c>
    </row>
    <row r="39" spans="1:54" x14ac:dyDescent="0.25">
      <c r="A39" s="5" t="s">
        <v>22</v>
      </c>
      <c r="C39" s="2">
        <f t="shared" ref="C39:N39" si="39">C29*10%</f>
        <v>88200.000000000015</v>
      </c>
      <c r="D39" s="2">
        <f t="shared" si="39"/>
        <v>178200</v>
      </c>
      <c r="E39" s="2">
        <f t="shared" si="39"/>
        <v>253800.00000000006</v>
      </c>
      <c r="F39" s="2">
        <f t="shared" si="39"/>
        <v>342000.00000000006</v>
      </c>
      <c r="G39" s="2">
        <f t="shared" si="39"/>
        <v>482400</v>
      </c>
      <c r="H39" s="2">
        <f t="shared" si="39"/>
        <v>392400.00000000006</v>
      </c>
      <c r="I39" s="2">
        <f t="shared" si="39"/>
        <v>392400.00000000006</v>
      </c>
      <c r="J39" s="2">
        <f t="shared" si="39"/>
        <v>482400</v>
      </c>
      <c r="K39" s="2">
        <f t="shared" si="39"/>
        <v>482400</v>
      </c>
      <c r="L39" s="2">
        <f t="shared" si="39"/>
        <v>482400</v>
      </c>
      <c r="M39" s="2">
        <f t="shared" si="39"/>
        <v>572400</v>
      </c>
      <c r="N39" s="2">
        <f t="shared" si="39"/>
        <v>482400</v>
      </c>
      <c r="O39" s="80">
        <f t="shared" si="25"/>
        <v>4631400</v>
      </c>
      <c r="P39" s="2">
        <f t="shared" si="38"/>
        <v>392400.00000000006</v>
      </c>
      <c r="Q39" s="2">
        <f t="shared" si="38"/>
        <v>392400.00000000006</v>
      </c>
      <c r="R39" s="2">
        <f t="shared" si="38"/>
        <v>482400</v>
      </c>
      <c r="S39" s="2">
        <f t="shared" si="38"/>
        <v>392400.00000000006</v>
      </c>
      <c r="T39" s="2">
        <f t="shared" si="38"/>
        <v>482400</v>
      </c>
      <c r="U39" s="2">
        <f t="shared" si="38"/>
        <v>482400</v>
      </c>
      <c r="V39" s="2">
        <f t="shared" si="38"/>
        <v>392400.00000000006</v>
      </c>
      <c r="W39" s="2">
        <f t="shared" si="38"/>
        <v>482400</v>
      </c>
      <c r="X39" s="2">
        <f t="shared" si="38"/>
        <v>572400</v>
      </c>
      <c r="Y39" s="2">
        <f t="shared" si="38"/>
        <v>482400</v>
      </c>
      <c r="Z39" s="2">
        <f t="shared" si="38"/>
        <v>572400</v>
      </c>
      <c r="AA39" s="2">
        <f t="shared" si="38"/>
        <v>572400</v>
      </c>
      <c r="AB39" s="2">
        <f t="shared" si="38"/>
        <v>392400.00000000006</v>
      </c>
      <c r="AC39" s="2">
        <f t="shared" si="38"/>
        <v>784800.00000000012</v>
      </c>
      <c r="AD39" s="2">
        <f t="shared" si="38"/>
        <v>784800.00000000012</v>
      </c>
      <c r="AE39" s="2">
        <f t="shared" si="38"/>
        <v>694800.00000000012</v>
      </c>
      <c r="AF39" s="2">
        <f t="shared" si="38"/>
        <v>784800.00000000012</v>
      </c>
      <c r="AG39" s="2">
        <f t="shared" si="38"/>
        <v>784800.00000000012</v>
      </c>
      <c r="AH39" s="2">
        <f t="shared" si="38"/>
        <v>694800.00000000012</v>
      </c>
      <c r="AI39" s="2">
        <f t="shared" si="38"/>
        <v>784800.00000000012</v>
      </c>
      <c r="AJ39" s="2">
        <f t="shared" si="38"/>
        <v>874800</v>
      </c>
      <c r="AK39" s="2">
        <f t="shared" si="38"/>
        <v>784800.00000000012</v>
      </c>
      <c r="AL39" s="2">
        <f t="shared" si="38"/>
        <v>874800</v>
      </c>
      <c r="AM39" s="2">
        <f t="shared" si="38"/>
        <v>874800</v>
      </c>
      <c r="AN39" s="2">
        <f t="shared" si="38"/>
        <v>694800.00000000012</v>
      </c>
      <c r="AO39" s="2">
        <f t="shared" si="38"/>
        <v>1087200.0000000002</v>
      </c>
      <c r="AP39" s="2">
        <f t="shared" si="38"/>
        <v>1087200.0000000002</v>
      </c>
      <c r="AQ39" s="2">
        <f t="shared" si="38"/>
        <v>997200.00000000023</v>
      </c>
      <c r="AR39" s="2">
        <f t="shared" si="38"/>
        <v>1087200.0000000002</v>
      </c>
      <c r="AS39" s="2">
        <f t="shared" si="38"/>
        <v>1087200.0000000002</v>
      </c>
      <c r="AT39" s="2">
        <f t="shared" si="38"/>
        <v>997200.00000000023</v>
      </c>
      <c r="AU39" s="2">
        <f t="shared" si="38"/>
        <v>1087200.0000000002</v>
      </c>
      <c r="AV39" s="2">
        <f t="shared" si="38"/>
        <v>1177200.0000000002</v>
      </c>
      <c r="AW39" s="2">
        <f t="shared" si="38"/>
        <v>1087200.0000000002</v>
      </c>
      <c r="AX39" s="2">
        <f t="shared" si="38"/>
        <v>1177200.0000000002</v>
      </c>
      <c r="AY39" s="2">
        <f t="shared" si="38"/>
        <v>1177200.0000000002</v>
      </c>
      <c r="AZ39" s="2">
        <f t="shared" si="29"/>
        <v>5698800</v>
      </c>
      <c r="BA39" s="2">
        <f t="shared" si="30"/>
        <v>9115200</v>
      </c>
      <c r="BB39" s="2">
        <f t="shared" si="31"/>
        <v>12744000.000000002</v>
      </c>
    </row>
    <row r="40" spans="1:54" x14ac:dyDescent="0.25">
      <c r="A40" s="5" t="s">
        <v>23</v>
      </c>
      <c r="C40" s="2">
        <f t="shared" ref="C40:N40" si="40">C30*10%</f>
        <v>56000</v>
      </c>
      <c r="D40" s="2">
        <f t="shared" si="40"/>
        <v>56000</v>
      </c>
      <c r="E40" s="2">
        <f t="shared" si="40"/>
        <v>304000</v>
      </c>
      <c r="F40" s="2">
        <f t="shared" si="40"/>
        <v>160000</v>
      </c>
      <c r="G40" s="2">
        <f t="shared" si="40"/>
        <v>192000</v>
      </c>
      <c r="H40" s="2">
        <f t="shared" si="40"/>
        <v>392000</v>
      </c>
      <c r="I40" s="2">
        <f t="shared" si="40"/>
        <v>192000</v>
      </c>
      <c r="J40" s="2">
        <f t="shared" si="40"/>
        <v>192000</v>
      </c>
      <c r="K40" s="2">
        <f t="shared" si="40"/>
        <v>392000</v>
      </c>
      <c r="L40" s="2">
        <f t="shared" si="40"/>
        <v>192000</v>
      </c>
      <c r="M40" s="2">
        <f t="shared" si="40"/>
        <v>192000</v>
      </c>
      <c r="N40" s="2">
        <f t="shared" si="40"/>
        <v>392000</v>
      </c>
      <c r="O40" s="80">
        <f t="shared" si="25"/>
        <v>2712000</v>
      </c>
      <c r="P40" s="2">
        <f t="shared" si="38"/>
        <v>192000</v>
      </c>
      <c r="Q40" s="2">
        <f t="shared" si="38"/>
        <v>192000</v>
      </c>
      <c r="R40" s="2">
        <f t="shared" si="38"/>
        <v>392000</v>
      </c>
      <c r="S40" s="2">
        <f t="shared" si="38"/>
        <v>192000</v>
      </c>
      <c r="T40" s="2">
        <f t="shared" si="38"/>
        <v>192000</v>
      </c>
      <c r="U40" s="2">
        <f t="shared" si="38"/>
        <v>392000</v>
      </c>
      <c r="V40" s="2">
        <f t="shared" si="38"/>
        <v>192000</v>
      </c>
      <c r="W40" s="2">
        <f t="shared" si="38"/>
        <v>192000</v>
      </c>
      <c r="X40" s="2">
        <f t="shared" si="38"/>
        <v>392000</v>
      </c>
      <c r="Y40" s="2">
        <f t="shared" si="38"/>
        <v>192000</v>
      </c>
      <c r="Z40" s="2">
        <f t="shared" si="38"/>
        <v>192000</v>
      </c>
      <c r="AA40" s="2">
        <f t="shared" si="38"/>
        <v>392000</v>
      </c>
      <c r="AB40" s="2">
        <f t="shared" si="38"/>
        <v>192000</v>
      </c>
      <c r="AC40" s="2">
        <f t="shared" si="38"/>
        <v>384000</v>
      </c>
      <c r="AD40" s="2">
        <f t="shared" si="38"/>
        <v>584000</v>
      </c>
      <c r="AE40" s="2">
        <f t="shared" si="38"/>
        <v>384000</v>
      </c>
      <c r="AF40" s="2">
        <f t="shared" si="38"/>
        <v>384000</v>
      </c>
      <c r="AG40" s="2">
        <f t="shared" si="38"/>
        <v>584000</v>
      </c>
      <c r="AH40" s="2">
        <f t="shared" si="38"/>
        <v>384000</v>
      </c>
      <c r="AI40" s="2">
        <f t="shared" si="38"/>
        <v>384000</v>
      </c>
      <c r="AJ40" s="2">
        <f t="shared" si="38"/>
        <v>584000</v>
      </c>
      <c r="AK40" s="2">
        <f t="shared" si="38"/>
        <v>384000</v>
      </c>
      <c r="AL40" s="2">
        <f t="shared" si="38"/>
        <v>384000</v>
      </c>
      <c r="AM40" s="2">
        <f t="shared" si="38"/>
        <v>584000</v>
      </c>
      <c r="AN40" s="2">
        <f t="shared" si="38"/>
        <v>384000</v>
      </c>
      <c r="AO40" s="2">
        <f t="shared" si="38"/>
        <v>576000</v>
      </c>
      <c r="AP40" s="2">
        <f t="shared" si="38"/>
        <v>776000</v>
      </c>
      <c r="AQ40" s="2">
        <f t="shared" si="38"/>
        <v>576000</v>
      </c>
      <c r="AR40" s="2">
        <f t="shared" si="38"/>
        <v>576000</v>
      </c>
      <c r="AS40" s="2">
        <f t="shared" si="38"/>
        <v>776000</v>
      </c>
      <c r="AT40" s="2">
        <f t="shared" si="38"/>
        <v>576000</v>
      </c>
      <c r="AU40" s="2">
        <f t="shared" si="38"/>
        <v>576000</v>
      </c>
      <c r="AV40" s="2">
        <f t="shared" si="38"/>
        <v>776000</v>
      </c>
      <c r="AW40" s="2">
        <f t="shared" si="38"/>
        <v>576000</v>
      </c>
      <c r="AX40" s="2">
        <f t="shared" si="38"/>
        <v>576000</v>
      </c>
      <c r="AY40" s="2">
        <f t="shared" si="38"/>
        <v>776000</v>
      </c>
      <c r="AZ40" s="2">
        <f t="shared" si="29"/>
        <v>3104000</v>
      </c>
      <c r="BA40" s="2">
        <f t="shared" si="30"/>
        <v>5216000</v>
      </c>
      <c r="BB40" s="2">
        <f t="shared" si="31"/>
        <v>7520000</v>
      </c>
    </row>
    <row r="41" spans="1:54" x14ac:dyDescent="0.25">
      <c r="A41" s="5" t="s">
        <v>24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80">
        <f t="shared" si="25"/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f t="shared" si="29"/>
        <v>0</v>
      </c>
      <c r="BA41" s="2">
        <f t="shared" si="30"/>
        <v>0</v>
      </c>
      <c r="BB41" s="2">
        <f t="shared" si="31"/>
        <v>0</v>
      </c>
    </row>
    <row r="42" spans="1:54" x14ac:dyDescent="0.25">
      <c r="A42" s="5" t="s">
        <v>25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80">
        <f t="shared" si="25"/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f t="shared" si="29"/>
        <v>0</v>
      </c>
      <c r="BA42" s="2">
        <f t="shared" si="30"/>
        <v>0</v>
      </c>
      <c r="BB42" s="2">
        <f t="shared" si="31"/>
        <v>0</v>
      </c>
    </row>
    <row r="44" spans="1:54" x14ac:dyDescent="0.25">
      <c r="A44" s="19" t="s">
        <v>42</v>
      </c>
      <c r="C44" s="3">
        <f>SUM(C45:C52)</f>
        <v>46071.19</v>
      </c>
      <c r="D44" s="3">
        <f t="shared" ref="D44:N44" si="41">SUM(D45:D52)</f>
        <v>117364.42311</v>
      </c>
      <c r="E44" s="3">
        <f t="shared" si="41"/>
        <v>244562.71540559002</v>
      </c>
      <c r="F44" s="3">
        <f t="shared" si="41"/>
        <v>386619.05243130872</v>
      </c>
      <c r="G44" s="3">
        <f t="shared" si="41"/>
        <v>558768.72987077339</v>
      </c>
      <c r="H44" s="3">
        <f t="shared" si="41"/>
        <v>753711.94582967181</v>
      </c>
      <c r="I44" s="3">
        <f t="shared" si="41"/>
        <v>901778.62377116736</v>
      </c>
      <c r="J44" s="3">
        <f t="shared" si="41"/>
        <v>1072215.9440605412</v>
      </c>
      <c r="K44" s="3">
        <f t="shared" si="41"/>
        <v>1267251.069432782</v>
      </c>
      <c r="L44" s="3">
        <f t="shared" si="41"/>
        <v>1426620.1141799057</v>
      </c>
      <c r="M44" s="3">
        <f t="shared" si="41"/>
        <v>1596904.0891529834</v>
      </c>
      <c r="N44" s="3">
        <f t="shared" si="41"/>
        <v>1790039.0418274519</v>
      </c>
      <c r="O44" s="79">
        <f>SUM(C44:N44)</f>
        <v>10161906.939072175</v>
      </c>
      <c r="P44" s="3">
        <f>SUM(P45:P52)</f>
        <v>1918316.7446161611</v>
      </c>
      <c r="Q44" s="3">
        <f t="shared" ref="Q44:AA44" si="42">SUM(Q45:Q52)</f>
        <v>2052317.7939803274</v>
      </c>
      <c r="R44" s="3">
        <f t="shared" si="42"/>
        <v>2224669.0865087709</v>
      </c>
      <c r="S44" s="3">
        <f t="shared" si="42"/>
        <v>2357857.1281110365</v>
      </c>
      <c r="T44" s="3">
        <f t="shared" si="42"/>
        <v>2493406.1310273833</v>
      </c>
      <c r="U44" s="3">
        <f t="shared" si="42"/>
        <v>2665450.4858485954</v>
      </c>
      <c r="V44" s="3">
        <f t="shared" si="42"/>
        <v>2782146.626024738</v>
      </c>
      <c r="W44" s="3">
        <f t="shared" si="42"/>
        <v>2917709.9018583521</v>
      </c>
      <c r="X44" s="3">
        <f t="shared" si="42"/>
        <v>3091539.9053504653</v>
      </c>
      <c r="Y44" s="3">
        <f t="shared" si="42"/>
        <v>3221199.8889923608</v>
      </c>
      <c r="Z44" s="3">
        <f t="shared" si="42"/>
        <v>3358239.6497537293</v>
      </c>
      <c r="AA44" s="3">
        <f t="shared" si="42"/>
        <v>3531768.2687574187</v>
      </c>
      <c r="AB44" s="3">
        <f>SUM(AB45:AB52)</f>
        <v>3631905.2494234988</v>
      </c>
      <c r="AC44" s="3">
        <f t="shared" ref="AC44:AM44" si="43">SUM(AC45:AC52)</f>
        <v>3888643.1357885543</v>
      </c>
      <c r="AD44" s="3">
        <f t="shared" si="43"/>
        <v>4163388.128432286</v>
      </c>
      <c r="AE44" s="3">
        <f t="shared" si="43"/>
        <v>4397031.6163787739</v>
      </c>
      <c r="AF44" s="3">
        <f t="shared" si="43"/>
        <v>4631134.63277038</v>
      </c>
      <c r="AG44" s="3">
        <f t="shared" si="43"/>
        <v>4899867.6874949392</v>
      </c>
      <c r="AH44" s="3">
        <f t="shared" si="43"/>
        <v>5111422.6451011933</v>
      </c>
      <c r="AI44" s="3">
        <f t="shared" si="43"/>
        <v>5340049.6119417939</v>
      </c>
      <c r="AJ44" s="3">
        <f t="shared" si="43"/>
        <v>5605182.2739171423</v>
      </c>
      <c r="AK44" s="3">
        <f t="shared" si="43"/>
        <v>5824417.3279179148</v>
      </c>
      <c r="AL44" s="3">
        <f t="shared" si="43"/>
        <v>6049337.3782215798</v>
      </c>
      <c r="AM44" s="3">
        <f t="shared" si="43"/>
        <v>6309083.6883378197</v>
      </c>
      <c r="AN44" s="3">
        <f>SUM(AN45:AN52)</f>
        <v>6493807.3310901206</v>
      </c>
      <c r="AO44" s="3">
        <f t="shared" ref="AO44:AY44" si="44">SUM(AO45:AO52)</f>
        <v>6833531.8186439313</v>
      </c>
      <c r="AP44" s="3">
        <f t="shared" si="44"/>
        <v>7189693.7299178522</v>
      </c>
      <c r="AQ44" s="3">
        <f t="shared" si="44"/>
        <v>7503214.2537495345</v>
      </c>
      <c r="AR44" s="3">
        <f t="shared" si="44"/>
        <v>7815683.6556184655</v>
      </c>
      <c r="AS44" s="3">
        <f t="shared" si="44"/>
        <v>8161301.1211104542</v>
      </c>
      <c r="AT44" s="3">
        <f t="shared" si="44"/>
        <v>8448286.644462822</v>
      </c>
      <c r="AU44" s="3">
        <f t="shared" si="44"/>
        <v>8750917.9261336066</v>
      </c>
      <c r="AV44" s="3">
        <f t="shared" si="44"/>
        <v>9088655.7207719907</v>
      </c>
      <c r="AW44" s="3">
        <f t="shared" si="44"/>
        <v>9379123.27869156</v>
      </c>
      <c r="AX44" s="3">
        <f t="shared" si="44"/>
        <v>9673929.2521055583</v>
      </c>
      <c r="AY44" s="3">
        <f t="shared" si="44"/>
        <v>10002240.45662264</v>
      </c>
      <c r="AZ44" s="4">
        <f>SUM(P44:AA44)</f>
        <v>32614621.610829342</v>
      </c>
      <c r="BA44" s="4">
        <f>SUM(AB44:AM44)</f>
        <v>59851463.375725873</v>
      </c>
      <c r="BB44" s="4">
        <f>SUM(AN44:AY44)</f>
        <v>99340385.188918546</v>
      </c>
    </row>
    <row r="45" spans="1:54" x14ac:dyDescent="0.25">
      <c r="A45" s="5" t="s">
        <v>18</v>
      </c>
      <c r="C45" s="1">
        <f>Surrenders_BC!C3</f>
        <v>109.44</v>
      </c>
      <c r="D45" s="1">
        <f>Surrenders_BC!D3</f>
        <v>218.22335999999999</v>
      </c>
      <c r="E45" s="1">
        <f>Surrenders_BC!E3</f>
        <v>391.87401983999996</v>
      </c>
      <c r="F45" s="1">
        <f>Surrenders_BC!F3</f>
        <v>655.92277572095998</v>
      </c>
      <c r="G45" s="1">
        <f>Surrenders_BC!G3</f>
        <v>950.06723906663433</v>
      </c>
      <c r="H45" s="1">
        <f>Surrenders_BC!H3</f>
        <v>1242.4468356322345</v>
      </c>
      <c r="I45" s="1">
        <f>Surrenders_BC!I3</f>
        <v>1533.0721546184411</v>
      </c>
      <c r="J45" s="1">
        <f>Surrenders_BC!J3</f>
        <v>1821.9537216907304</v>
      </c>
      <c r="K45" s="1">
        <f>Surrenders_BC!K3</f>
        <v>2109.101999360586</v>
      </c>
      <c r="L45" s="1">
        <f>Surrenders_BC!L3</f>
        <v>2394.5273873644223</v>
      </c>
      <c r="M45" s="1">
        <f>Surrenders_BC!M3</f>
        <v>2678.2402230402358</v>
      </c>
      <c r="N45" s="1">
        <f>Surrenders_BC!N3</f>
        <v>2960.2507817019946</v>
      </c>
      <c r="O45" s="80">
        <f t="shared" ref="O45:O52" si="45">SUM(C45:N45)</f>
        <v>17065.120498036238</v>
      </c>
      <c r="P45" s="1">
        <f>Surrenders_BC!P3</f>
        <v>3240.5692770117826</v>
      </c>
      <c r="Q45" s="1">
        <f>Surrenders_BC!Q3</f>
        <v>3555.2058613497115</v>
      </c>
      <c r="R45" s="1">
        <f>Surrenders_BC!R3</f>
        <v>3867.9546261816135</v>
      </c>
      <c r="S45" s="1">
        <f>Surrenders_BC!S3</f>
        <v>4178.8268984245242</v>
      </c>
      <c r="T45" s="1">
        <f>Surrenders_BC!T3</f>
        <v>4487.8339370339763</v>
      </c>
      <c r="U45" s="1">
        <f>Surrenders_BC!U3</f>
        <v>4794.986933411772</v>
      </c>
      <c r="V45" s="1">
        <f>Surrenders_BC!V3</f>
        <v>5100.2970118113017</v>
      </c>
      <c r="W45" s="1">
        <f>Surrenders_BC!W3</f>
        <v>5403.775229740434</v>
      </c>
      <c r="X45" s="1">
        <f>Surrenders_BC!X3</f>
        <v>5705.4325783619915</v>
      </c>
      <c r="Y45" s="1">
        <f>Surrenders_BC!Y3</f>
        <v>6005.2799828918196</v>
      </c>
      <c r="Z45" s="1">
        <f>Surrenders_BC!Z3</f>
        <v>6303.3283029944696</v>
      </c>
      <c r="AA45" s="1">
        <f>Surrenders_BC!AA3</f>
        <v>6599.5883331765035</v>
      </c>
      <c r="AB45" s="1">
        <f>Surrenders_BC!AB3</f>
        <v>6894.0708031774448</v>
      </c>
      <c r="AC45" s="1">
        <f>Surrenders_BC!AC3</f>
        <v>7376.8663783583788</v>
      </c>
      <c r="AD45" s="1">
        <f>Surrenders_BC!AD3</f>
        <v>7856.7651800882295</v>
      </c>
      <c r="AE45" s="1">
        <f>Surrenders_BC!AE3</f>
        <v>8333.7845890077006</v>
      </c>
      <c r="AF45" s="1">
        <f>Surrenders_BC!AF3</f>
        <v>8807.9418814736546</v>
      </c>
      <c r="AG45" s="1">
        <f>Surrenders_BC!AG3</f>
        <v>9279.2542301848116</v>
      </c>
      <c r="AH45" s="1">
        <f>Surrenders_BC!AH3</f>
        <v>9747.7387048037035</v>
      </c>
      <c r="AI45" s="1">
        <f>Surrenders_BC!AI3</f>
        <v>10213.412272574882</v>
      </c>
      <c r="AJ45" s="1">
        <f>Surrenders_BC!AJ3</f>
        <v>10676.291798939434</v>
      </c>
      <c r="AK45" s="1">
        <f>Surrenders_BC!AK3</f>
        <v>11136.394048145796</v>
      </c>
      <c r="AL45" s="1">
        <f>Surrenders_BC!AL3</f>
        <v>11593.735683856921</v>
      </c>
      <c r="AM45" s="1">
        <f>Surrenders_BC!AM3</f>
        <v>12048.333269753781</v>
      </c>
      <c r="AN45" s="1">
        <f>Surrenders_BC!AN3</f>
        <v>12500.203270135258</v>
      </c>
      <c r="AO45" s="1">
        <f>Surrenders_BC!AO3</f>
        <v>13139.442050514444</v>
      </c>
      <c r="AP45" s="1">
        <f>Surrenders_BC!AP3</f>
        <v>13774.845398211359</v>
      </c>
      <c r="AQ45" s="1">
        <f>Surrenders_BC!AQ3</f>
        <v>14406.436325822091</v>
      </c>
      <c r="AR45" s="1">
        <f>Surrenders_BC!AR3</f>
        <v>15034.23770786716</v>
      </c>
      <c r="AS45" s="1">
        <f>Surrenders_BC!AS3</f>
        <v>15658.272281619955</v>
      </c>
      <c r="AT45" s="1">
        <f>Surrenders_BC!AT3</f>
        <v>16278.562647930234</v>
      </c>
      <c r="AU45" s="1">
        <f>Surrenders_BC!AU3</f>
        <v>16895.13127204265</v>
      </c>
      <c r="AV45" s="1">
        <f>Surrenders_BC!AV3</f>
        <v>17508.000484410397</v>
      </c>
      <c r="AW45" s="1">
        <f>Surrenders_BC!AW3</f>
        <v>18117.192481503935</v>
      </c>
      <c r="AX45" s="1">
        <f>Surrenders_BC!AX3</f>
        <v>18722.729326614914</v>
      </c>
      <c r="AY45" s="1">
        <f>Surrenders_BC!AY3</f>
        <v>19324.632950655221</v>
      </c>
      <c r="AZ45" s="2">
        <f t="shared" ref="AZ45:AZ52" si="46">SUM(P45:AA45)</f>
        <v>59243.078972389907</v>
      </c>
      <c r="BA45" s="2">
        <f t="shared" ref="BA45:BA52" si="47">SUM(AB45:AM45)</f>
        <v>113964.58884036476</v>
      </c>
      <c r="BB45" s="2">
        <f t="shared" ref="BB45:BB52" si="48">SUM(AN45:AY45)</f>
        <v>191359.6861973276</v>
      </c>
    </row>
    <row r="46" spans="1:54" x14ac:dyDescent="0.25">
      <c r="A46" s="5" t="s">
        <v>19</v>
      </c>
      <c r="C46" s="1">
        <f>Surrenders_BC!C4</f>
        <v>63.75</v>
      </c>
      <c r="D46" s="1">
        <f>Surrenders_BC!D4</f>
        <v>126.54374999999999</v>
      </c>
      <c r="E46" s="1">
        <f>Surrenders_BC!E4</f>
        <v>210.89559374999999</v>
      </c>
      <c r="F46" s="1">
        <f>Surrenders_BC!F4</f>
        <v>357.73215984374997</v>
      </c>
      <c r="G46" s="1">
        <f>Surrenders_BC!G4</f>
        <v>517.36617744609373</v>
      </c>
      <c r="H46" s="1">
        <f>Surrenders_BC!H4</f>
        <v>674.60568478440234</v>
      </c>
      <c r="I46" s="1">
        <f>Surrenders_BC!I4</f>
        <v>829.4865995126363</v>
      </c>
      <c r="J46" s="1">
        <f>Surrenders_BC!J4</f>
        <v>982.04430051994666</v>
      </c>
      <c r="K46" s="1">
        <f>Surrenders_BC!K4</f>
        <v>1094.8136360121475</v>
      </c>
      <c r="L46" s="1">
        <f>Surrenders_BC!L4</f>
        <v>1243.3914314719655</v>
      </c>
      <c r="M46" s="1">
        <f>Surrenders_BC!M4</f>
        <v>1352.240559999886</v>
      </c>
      <c r="N46" s="1">
        <f>Surrenders_BC!N4</f>
        <v>1496.9569515998878</v>
      </c>
      <c r="O46" s="80">
        <f t="shared" si="45"/>
        <v>8949.8268449407169</v>
      </c>
      <c r="P46" s="1">
        <f>Surrenders_BC!P4</f>
        <v>1639.5025973258894</v>
      </c>
      <c r="Q46" s="1">
        <f>Surrenders_BC!Q4</f>
        <v>1817.4100583660011</v>
      </c>
      <c r="R46" s="1">
        <f>Surrenders_BC!R4</f>
        <v>1992.648907490511</v>
      </c>
      <c r="S46" s="1">
        <f>Surrenders_BC!S4</f>
        <v>2165.2591738781534</v>
      </c>
      <c r="T46" s="1">
        <f>Surrenders_BC!T4</f>
        <v>2335.2802862699809</v>
      </c>
      <c r="U46" s="1">
        <f>Surrenders_BC!U4</f>
        <v>2502.7510819759314</v>
      </c>
      <c r="V46" s="1">
        <f>Surrenders_BC!V4</f>
        <v>2667.7098157462924</v>
      </c>
      <c r="W46" s="1">
        <f>Surrenders_BC!W4</f>
        <v>2830.1941685100978</v>
      </c>
      <c r="X46" s="1">
        <f>Surrenders_BC!X4</f>
        <v>2952.7412559824465</v>
      </c>
      <c r="Y46" s="1">
        <f>Surrenders_BC!Y4</f>
        <v>3110.9501371427095</v>
      </c>
      <c r="Z46" s="1">
        <f>Surrenders_BC!Z4</f>
        <v>3229.2858850855691</v>
      </c>
      <c r="AA46" s="1">
        <f>Surrenders_BC!AA4</f>
        <v>3383.3465968092855</v>
      </c>
      <c r="AB46" s="1">
        <f>Surrenders_BC!AB4</f>
        <v>3535.0963978571467</v>
      </c>
      <c r="AC46" s="1">
        <f>Surrenders_BC!AC4</f>
        <v>3774.5699518892893</v>
      </c>
      <c r="AD46" s="1">
        <f>Surrenders_BC!AD4</f>
        <v>4010.45140261095</v>
      </c>
      <c r="AE46" s="1">
        <f>Surrenders_BC!AE4</f>
        <v>4242.7946315717863</v>
      </c>
      <c r="AF46" s="1">
        <f>Surrenders_BC!AF4</f>
        <v>4471.6527120982091</v>
      </c>
      <c r="AG46" s="1">
        <f>Surrenders_BC!AG4</f>
        <v>4697.077921416736</v>
      </c>
      <c r="AH46" s="1">
        <f>Surrenders_BC!AH4</f>
        <v>4919.1217525954853</v>
      </c>
      <c r="AI46" s="1">
        <f>Surrenders_BC!AI4</f>
        <v>5137.8349263065529</v>
      </c>
      <c r="AJ46" s="1">
        <f>Surrenders_BC!AJ4</f>
        <v>5315.7674024119542</v>
      </c>
      <c r="AK46" s="1">
        <f>Surrenders_BC!AK4</f>
        <v>5528.5308913757754</v>
      </c>
      <c r="AL46" s="1">
        <f>Surrenders_BC!AL4</f>
        <v>5700.602928005138</v>
      </c>
      <c r="AM46" s="1">
        <f>Surrenders_BC!AM4</f>
        <v>5907.5938840850613</v>
      </c>
      <c r="AN46" s="1">
        <f>Surrenders_BC!AN4</f>
        <v>6111.479975823785</v>
      </c>
      <c r="AO46" s="1">
        <f>Surrenders_BC!AO4</f>
        <v>6402.3077761864279</v>
      </c>
      <c r="AP46" s="1">
        <f>Surrenders_BC!AP4</f>
        <v>6688.7731595436317</v>
      </c>
      <c r="AQ46" s="1">
        <f>Surrenders_BC!AQ4</f>
        <v>6970.9415621504768</v>
      </c>
      <c r="AR46" s="1">
        <f>Surrenders_BC!AR4</f>
        <v>7248.8774387182193</v>
      </c>
      <c r="AS46" s="1">
        <f>Surrenders_BC!AS4</f>
        <v>7522.6442771374459</v>
      </c>
      <c r="AT46" s="1">
        <f>Surrenders_BC!AT4</f>
        <v>7792.3046129803843</v>
      </c>
      <c r="AU46" s="1">
        <f>Surrenders_BC!AU4</f>
        <v>8057.920043785678</v>
      </c>
      <c r="AV46" s="1">
        <f>Surrenders_BC!AV4</f>
        <v>8282.0512431288935</v>
      </c>
      <c r="AW46" s="1">
        <f>Surrenders_BC!AW4</f>
        <v>8540.3204744819595</v>
      </c>
      <c r="AX46" s="1">
        <f>Surrenders_BC!AX4</f>
        <v>8757.2156673647314</v>
      </c>
      <c r="AY46" s="1">
        <f>Surrenders_BC!AY4</f>
        <v>9008.3574323542598</v>
      </c>
      <c r="AZ46" s="2">
        <f t="shared" si="46"/>
        <v>30627.07996458287</v>
      </c>
      <c r="BA46" s="2">
        <f t="shared" si="47"/>
        <v>57241.094802224092</v>
      </c>
      <c r="BB46" s="2">
        <f t="shared" si="48"/>
        <v>91383.193663655897</v>
      </c>
    </row>
    <row r="47" spans="1:54" x14ac:dyDescent="0.25">
      <c r="A47" s="5" t="s">
        <v>20</v>
      </c>
      <c r="C47" s="1">
        <f>Surrenders_BC!C5</f>
        <v>1278</v>
      </c>
      <c r="D47" s="1">
        <f>Surrenders_BC!D5</f>
        <v>1632.9959999999999</v>
      </c>
      <c r="E47" s="1">
        <f>Surrenders_BC!E5</f>
        <v>3205.6020720000001</v>
      </c>
      <c r="F47" s="1">
        <f>Surrenders_BC!F5</f>
        <v>4227.9012347039998</v>
      </c>
      <c r="G47" s="1">
        <f>Surrenders_BC!G5</f>
        <v>6347.7990124793268</v>
      </c>
      <c r="H47" s="1">
        <f>Surrenders_BC!H5</f>
        <v>7529.5386302546995</v>
      </c>
      <c r="I47" s="1">
        <f>Surrenders_BC!I5</f>
        <v>10490.006934910114</v>
      </c>
      <c r="J47" s="1">
        <f>Surrenders_BC!J5</f>
        <v>11597.186810081732</v>
      </c>
      <c r="K47" s="1">
        <f>Surrenders_BC!K5</f>
        <v>13584.437447500261</v>
      </c>
      <c r="L47" s="1">
        <f>Surrenders_BC!L5</f>
        <v>15535.917573445256</v>
      </c>
      <c r="M47" s="1">
        <f>Surrenders_BC!M5</f>
        <v>17452.271057123242</v>
      </c>
      <c r="N47" s="1">
        <f>Surrenders_BC!N5</f>
        <v>18434.130178095023</v>
      </c>
      <c r="O47" s="80">
        <f t="shared" si="45"/>
        <v>111315.78695059367</v>
      </c>
      <c r="P47" s="1">
        <f>Surrenders_BC!P5</f>
        <v>21198.315834889308</v>
      </c>
      <c r="Q47" s="1">
        <f>Surrenders_BC!Q5</f>
        <v>23012.746149861301</v>
      </c>
      <c r="R47" s="1">
        <f>Surrenders_BC!R5</f>
        <v>25694.516719163796</v>
      </c>
      <c r="S47" s="1">
        <f>Surrenders_BC!S5</f>
        <v>27428.015418218849</v>
      </c>
      <c r="T47" s="1">
        <f>Surrenders_BC!T5</f>
        <v>30030.311140690908</v>
      </c>
      <c r="U47" s="1">
        <f>Surrenders_BC!U5</f>
        <v>31685.765540158471</v>
      </c>
      <c r="V47" s="1">
        <f>Surrenders_BC!V5</f>
        <v>34211.421760435616</v>
      </c>
      <c r="W47" s="1">
        <f>Surrenders_BC!W5</f>
        <v>35791.61616874778</v>
      </c>
      <c r="X47" s="1">
        <f>Surrenders_BC!X5</f>
        <v>38243.367077710318</v>
      </c>
      <c r="Y47" s="1">
        <f>Surrenders_BC!Y5</f>
        <v>39750.986470311531</v>
      </c>
      <c r="Z47" s="1">
        <f>Surrenders_BC!Z5</f>
        <v>42131.468713845927</v>
      </c>
      <c r="AA47" s="1">
        <f>Surrenders_BC!AA5</f>
        <v>43569.102276996695</v>
      </c>
      <c r="AB47" s="1">
        <f>Surrenders_BC!AB5</f>
        <v>45880.858436010756</v>
      </c>
      <c r="AC47" s="1">
        <f>Surrenders_BC!AC5</f>
        <v>48547.002984162566</v>
      </c>
      <c r="AD47" s="1">
        <f>Surrenders_BC!AD5</f>
        <v>52065.156930447636</v>
      </c>
      <c r="AE47" s="1">
        <f>Surrenders_BC!AE5</f>
        <v>54619.984105699579</v>
      </c>
      <c r="AF47" s="1">
        <f>Surrenders_BC!AF5</f>
        <v>58028.824391796988</v>
      </c>
      <c r="AG47" s="1">
        <f>Surrenders_BC!AG5</f>
        <v>60476.305552744641</v>
      </c>
      <c r="AH47" s="1">
        <f>Surrenders_BC!AH5</f>
        <v>63779.732052795232</v>
      </c>
      <c r="AI47" s="1">
        <f>Surrenders_BC!AI5</f>
        <v>66123.696875844922</v>
      </c>
      <c r="AJ47" s="1">
        <f>Surrenders_BC!AJ5</f>
        <v>69325.470332079713</v>
      </c>
      <c r="AK47" s="1">
        <f>Surrenders_BC!AK5</f>
        <v>71569.611866102277</v>
      </c>
      <c r="AL47" s="1">
        <f>Surrenders_BC!AL5</f>
        <v>74673.358852512436</v>
      </c>
      <c r="AM47" s="1">
        <f>Surrenders_BC!AM5</f>
        <v>76821.238393167223</v>
      </c>
      <c r="AN47" s="1">
        <f>Surrenders_BC!AN5</f>
        <v>79830.456102090218</v>
      </c>
      <c r="AO47" s="1">
        <f>Surrenders_BC!AO5</f>
        <v>83181.507892252586</v>
      </c>
      <c r="AP47" s="1">
        <f>Surrenders_BC!AP5</f>
        <v>87372.240750192039</v>
      </c>
      <c r="AQ47" s="1">
        <f>Surrenders_BC!AQ5</f>
        <v>90587.540416688586</v>
      </c>
      <c r="AR47" s="1">
        <f>Surrenders_BC!AR5</f>
        <v>94644.964689188186</v>
      </c>
      <c r="AS47" s="1">
        <f>Surrenders_BC!AS5</f>
        <v>97729.355324782795</v>
      </c>
      <c r="AT47" s="1">
        <f>Surrenders_BC!AT5</f>
        <v>101658.22692893671</v>
      </c>
      <c r="AU47" s="1">
        <f>Surrenders_BC!AU5</f>
        <v>104616.37884421585</v>
      </c>
      <c r="AV47" s="1">
        <f>Surrenders_BC!AV5</f>
        <v>108421.28402501998</v>
      </c>
      <c r="AW47" s="1">
        <f>Surrenders_BC!AW5</f>
        <v>111257.70091256962</v>
      </c>
      <c r="AX47" s="1">
        <f>Surrenders_BC!AX5</f>
        <v>114943.06229614337</v>
      </c>
      <c r="AY47" s="1">
        <f>Surrenders_BC!AY5</f>
        <v>117662.08717481278</v>
      </c>
      <c r="AZ47" s="2">
        <f t="shared" si="46"/>
        <v>392747.6332710305</v>
      </c>
      <c r="BA47" s="2">
        <f t="shared" si="47"/>
        <v>741911.24077336409</v>
      </c>
      <c r="BB47" s="2">
        <f t="shared" si="48"/>
        <v>1191904.8053568928</v>
      </c>
    </row>
    <row r="48" spans="1:54" x14ac:dyDescent="0.25">
      <c r="A48" s="5" t="s">
        <v>21</v>
      </c>
      <c r="C48" s="1">
        <f>Surrenders_BC!C6</f>
        <v>7450</v>
      </c>
      <c r="D48" s="1">
        <f>Surrenders_BC!D6</f>
        <v>14751</v>
      </c>
      <c r="E48" s="1">
        <f>Surrenders_BC!E6</f>
        <v>19005.98</v>
      </c>
      <c r="F48" s="1">
        <f>Surrenders_BC!F6</f>
        <v>30625.860400000001</v>
      </c>
      <c r="G48" s="1">
        <f>Surrenders_BC!G6</f>
        <v>43413.343192</v>
      </c>
      <c r="H48" s="1">
        <f>Surrenders_BC!H6</f>
        <v>55945.076328160001</v>
      </c>
      <c r="I48" s="1">
        <f>Surrenders_BC!I6</f>
        <v>68226.174801596804</v>
      </c>
      <c r="J48" s="1">
        <f>Surrenders_BC!J6</f>
        <v>80261.651305564868</v>
      </c>
      <c r="K48" s="1">
        <f>Surrenders_BC!K6</f>
        <v>92056.418279453574</v>
      </c>
      <c r="L48" s="1">
        <f>Surrenders_BC!L6</f>
        <v>98615.289913864515</v>
      </c>
      <c r="M48" s="1">
        <f>Surrenders_BC!M6</f>
        <v>110042.98411558721</v>
      </c>
      <c r="N48" s="1">
        <f>Surrenders_BC!N6</f>
        <v>121242.12443327546</v>
      </c>
      <c r="O48" s="80">
        <f t="shared" si="45"/>
        <v>741635.90276950237</v>
      </c>
      <c r="P48" s="1">
        <f>Surrenders_BC!P6</f>
        <v>132217.28194460995</v>
      </c>
      <c r="Q48" s="1">
        <f>Surrenders_BC!Q6</f>
        <v>142972.93630571777</v>
      </c>
      <c r="R48" s="1">
        <f>Surrenders_BC!R6</f>
        <v>148513.47757960341</v>
      </c>
      <c r="S48" s="1">
        <f>Surrenders_BC!S6</f>
        <v>163943.20802801134</v>
      </c>
      <c r="T48" s="1">
        <f>Surrenders_BC!T6</f>
        <v>174064.3438674511</v>
      </c>
      <c r="U48" s="1">
        <f>Surrenders_BC!U6</f>
        <v>178983.05699010208</v>
      </c>
      <c r="V48" s="1">
        <f>Surrenders_BC!V6</f>
        <v>193803.39585030006</v>
      </c>
      <c r="W48" s="1">
        <f>Surrenders_BC!W6</f>
        <v>203327.32793329403</v>
      </c>
      <c r="X48" s="1">
        <f>Surrenders_BC!X6</f>
        <v>207660.78137462813</v>
      </c>
      <c r="Y48" s="1">
        <f>Surrenders_BC!Y6</f>
        <v>216907.56574713558</v>
      </c>
      <c r="Z48" s="1">
        <f>Surrenders_BC!Z6</f>
        <v>225969.41443219286</v>
      </c>
      <c r="AA48" s="1">
        <f>Surrenders_BC!AA6</f>
        <v>229850.02614354901</v>
      </c>
      <c r="AB48" s="1">
        <f>Surrenders_BC!AB6</f>
        <v>243653.02562067803</v>
      </c>
      <c r="AC48" s="1">
        <f>Surrenders_BC!AC6</f>
        <v>260579.96510826447</v>
      </c>
      <c r="AD48" s="1">
        <f>Surrenders_BC!AD6</f>
        <v>272168.3658060992</v>
      </c>
      <c r="AE48" s="1">
        <f>Surrenders_BC!AE6</f>
        <v>293524.99848997721</v>
      </c>
      <c r="AF48" s="1">
        <f>Surrenders_BC!AF6</f>
        <v>309454.49852017767</v>
      </c>
      <c r="AG48" s="1">
        <f>Surrenders_BC!AG6</f>
        <v>320065.40854977409</v>
      </c>
      <c r="AH48" s="1">
        <f>Surrenders_BC!AH6</f>
        <v>340464.10037877859</v>
      </c>
      <c r="AI48" s="1">
        <f>Surrenders_BC!AI6</f>
        <v>355454.81837120303</v>
      </c>
      <c r="AJ48" s="1">
        <f>Surrenders_BC!AJ6</f>
        <v>365145.72200377897</v>
      </c>
      <c r="AK48" s="1">
        <f>Surrenders_BC!AK6</f>
        <v>379642.80756370339</v>
      </c>
      <c r="AL48" s="1">
        <f>Surrenders_BC!AL6</f>
        <v>393849.95141242928</v>
      </c>
      <c r="AM48" s="1">
        <f>Surrenders_BC!AM6</f>
        <v>402772.95238418074</v>
      </c>
      <c r="AN48" s="1">
        <f>Surrenders_BC!AN6</f>
        <v>421517.49333649711</v>
      </c>
      <c r="AO48" s="1">
        <f>Surrenders_BC!AO6</f>
        <v>443287.14346976712</v>
      </c>
      <c r="AP48" s="1">
        <f>Surrenders_BC!AP6</f>
        <v>459621.40060037182</v>
      </c>
      <c r="AQ48" s="1">
        <f>Surrenders_BC!AQ6</f>
        <v>485628.97258836444</v>
      </c>
      <c r="AR48" s="1">
        <f>Surrenders_BC!AR6</f>
        <v>506116.39313659712</v>
      </c>
      <c r="AS48" s="1">
        <f>Surrenders_BC!AS6</f>
        <v>521194.06527386518</v>
      </c>
      <c r="AT48" s="1">
        <f>Surrenders_BC!AT6</f>
        <v>545970.18396838789</v>
      </c>
      <c r="AU48" s="1">
        <f>Surrenders_BC!AU6</f>
        <v>565250.78028902016</v>
      </c>
      <c r="AV48" s="1">
        <f>Surrenders_BC!AV6</f>
        <v>579145.76468323974</v>
      </c>
      <c r="AW48" s="1">
        <f>Surrenders_BC!AW6</f>
        <v>597762.84938957496</v>
      </c>
      <c r="AX48" s="1">
        <f>Surrenders_BC!AX6</f>
        <v>616007.59240178345</v>
      </c>
      <c r="AY48" s="1">
        <f>Surrenders_BC!AY6</f>
        <v>628887.4405537477</v>
      </c>
      <c r="AZ48" s="2">
        <f t="shared" si="46"/>
        <v>2218212.8161965953</v>
      </c>
      <c r="BA48" s="2">
        <f t="shared" si="47"/>
        <v>3936776.6142090447</v>
      </c>
      <c r="BB48" s="2">
        <f t="shared" si="48"/>
        <v>6370390.0796912173</v>
      </c>
    </row>
    <row r="49" spans="1:54" x14ac:dyDescent="0.25">
      <c r="A49" s="5" t="s">
        <v>22</v>
      </c>
      <c r="C49" s="1">
        <f>Surrenders_BC!C7</f>
        <v>17640.000000000004</v>
      </c>
      <c r="D49" s="1">
        <f>Surrenders_BC!D7</f>
        <v>52927.200000000004</v>
      </c>
      <c r="E49" s="1">
        <f>Surrenders_BC!E7</f>
        <v>102628.65600000002</v>
      </c>
      <c r="F49" s="1">
        <f>Surrenders_BC!F7</f>
        <v>168976.08288000003</v>
      </c>
      <c r="G49" s="1">
        <f>Surrenders_BC!G7</f>
        <v>262076.56122240005</v>
      </c>
      <c r="H49" s="1">
        <f>Surrenders_BC!H7</f>
        <v>335315.02999795205</v>
      </c>
      <c r="I49" s="1">
        <f>Surrenders_BC!I7</f>
        <v>407088.72939799301</v>
      </c>
      <c r="J49" s="1">
        <f>Surrenders_BC!J7</f>
        <v>495426.95481003314</v>
      </c>
      <c r="K49" s="1">
        <f>Surrenders_BC!K7</f>
        <v>581998.41571383248</v>
      </c>
      <c r="L49" s="1">
        <f>Surrenders_BC!L7</f>
        <v>666838.44739955582</v>
      </c>
      <c r="M49" s="1">
        <f>Surrenders_BC!M7</f>
        <v>767981.67845156463</v>
      </c>
      <c r="N49" s="1">
        <f>Surrenders_BC!N7</f>
        <v>849102.04488253326</v>
      </c>
      <c r="O49" s="80">
        <f t="shared" si="45"/>
        <v>4707999.8007558649</v>
      </c>
      <c r="P49" s="1">
        <f>Surrenders_BC!P7</f>
        <v>910600.0039848825</v>
      </c>
      <c r="Q49" s="1">
        <f>Surrenders_BC!Q7</f>
        <v>970868.00390518492</v>
      </c>
      <c r="R49" s="1">
        <f>Surrenders_BC!R7</f>
        <v>1047930.6438270812</v>
      </c>
      <c r="S49" s="1">
        <f>Surrenders_BC!S7</f>
        <v>1105452.0309505395</v>
      </c>
      <c r="T49" s="1">
        <f>Surrenders_BC!T7</f>
        <v>1179822.9903315287</v>
      </c>
      <c r="U49" s="1">
        <f>Surrenders_BC!U7</f>
        <v>1252706.5305248981</v>
      </c>
      <c r="V49" s="1">
        <f>Surrenders_BC!V7</f>
        <v>1306132.3999144004</v>
      </c>
      <c r="W49" s="1">
        <f>Surrenders_BC!W7</f>
        <v>1376489.7519161124</v>
      </c>
      <c r="X49" s="1">
        <f>Surrenders_BC!X7</f>
        <v>1463439.9568777902</v>
      </c>
      <c r="Y49" s="1">
        <f>Surrenders_BC!Y7</f>
        <v>1530651.1577402344</v>
      </c>
      <c r="Z49" s="1">
        <f>Surrenders_BC!Z7</f>
        <v>1614518.1345854297</v>
      </c>
      <c r="AA49" s="1">
        <f>Surrenders_BC!AA7</f>
        <v>1696707.7718937213</v>
      </c>
      <c r="AB49" s="1">
        <f>Surrenders_BC!AB7</f>
        <v>1741253.6164558467</v>
      </c>
      <c r="AC49" s="1">
        <f>Surrenders_BC!AC7</f>
        <v>1863388.5441267297</v>
      </c>
      <c r="AD49" s="1">
        <f>Surrenders_BC!AD7</f>
        <v>1983080.7732441949</v>
      </c>
      <c r="AE49" s="1">
        <f>Surrenders_BC!AE7</f>
        <v>2082379.1577793111</v>
      </c>
      <c r="AF49" s="1">
        <f>Surrenders_BC!AF7</f>
        <v>2197691.5746237249</v>
      </c>
      <c r="AG49" s="1">
        <f>Surrenders_BC!AG7</f>
        <v>2310697.7431312506</v>
      </c>
      <c r="AH49" s="1">
        <f>Surrenders_BC!AH7</f>
        <v>2403443.7882686253</v>
      </c>
      <c r="AI49" s="1">
        <f>Surrenders_BC!AI7</f>
        <v>2512334.9125032532</v>
      </c>
      <c r="AJ49" s="1">
        <f>Surrenders_BC!AJ7</f>
        <v>2637048.2142531876</v>
      </c>
      <c r="AK49" s="1">
        <f>Surrenders_BC!AK7</f>
        <v>2741267.2499681241</v>
      </c>
      <c r="AL49" s="1">
        <f>Surrenders_BC!AL7</f>
        <v>2861401.9049687618</v>
      </c>
      <c r="AM49" s="1">
        <f>Surrenders_BC!AM7</f>
        <v>2979133.8668693863</v>
      </c>
      <c r="AN49" s="1">
        <f>Surrenders_BC!AN7</f>
        <v>3058511.1895319987</v>
      </c>
      <c r="AO49" s="1">
        <f>Surrenders_BC!AO7</f>
        <v>3214780.9657413587</v>
      </c>
      <c r="AP49" s="1">
        <f>Surrenders_BC!AP7</f>
        <v>3367925.3464265312</v>
      </c>
      <c r="AQ49" s="1">
        <f>Surrenders_BC!AQ7</f>
        <v>3500006.8394980007</v>
      </c>
      <c r="AR49" s="1">
        <f>Surrenders_BC!AR7</f>
        <v>3647446.7027080404</v>
      </c>
      <c r="AS49" s="1">
        <f>Surrenders_BC!AS7</f>
        <v>3791937.7686538799</v>
      </c>
      <c r="AT49" s="1">
        <f>Surrenders_BC!AT7</f>
        <v>3915539.0132808024</v>
      </c>
      <c r="AU49" s="1">
        <f>Surrenders_BC!AU7</f>
        <v>4054668.2330151862</v>
      </c>
      <c r="AV49" s="1">
        <f>Surrenders_BC!AV7</f>
        <v>4209014.868354883</v>
      </c>
      <c r="AW49" s="1">
        <f>Surrenders_BC!AW7</f>
        <v>4342274.5709877852</v>
      </c>
      <c r="AX49" s="1">
        <f>Surrenders_BC!AX7</f>
        <v>4490869.0795680294</v>
      </c>
      <c r="AY49" s="1">
        <f>Surrenders_BC!AY7</f>
        <v>4636491.6979766684</v>
      </c>
      <c r="AZ49" s="2">
        <f t="shared" si="46"/>
        <v>15455319.376451805</v>
      </c>
      <c r="BA49" s="2">
        <f t="shared" si="47"/>
        <v>28313121.346192393</v>
      </c>
      <c r="BB49" s="2">
        <f t="shared" si="48"/>
        <v>46229466.275743164</v>
      </c>
    </row>
    <row r="50" spans="1:54" x14ac:dyDescent="0.25">
      <c r="A50" s="5" t="s">
        <v>23</v>
      </c>
      <c r="C50" s="1">
        <f>Surrenders_BC!C8</f>
        <v>10080</v>
      </c>
      <c r="D50" s="1">
        <f>Surrenders_BC!D8</f>
        <v>19978.559999999998</v>
      </c>
      <c r="E50" s="1">
        <f>Surrenders_BC!E8</f>
        <v>74338.945919999998</v>
      </c>
      <c r="F50" s="1">
        <f>Surrenders_BC!F8</f>
        <v>101800.84489343998</v>
      </c>
      <c r="G50" s="1">
        <f>Surrenders_BC!G8</f>
        <v>134528.42968535807</v>
      </c>
      <c r="H50" s="1">
        <f>Surrenders_BC!H8</f>
        <v>202666.91795102161</v>
      </c>
      <c r="I50" s="1">
        <f>Surrenders_BC!I8</f>
        <v>233578.91342790323</v>
      </c>
      <c r="J50" s="1">
        <f>Surrenders_BC!J8</f>
        <v>263934.49298620096</v>
      </c>
      <c r="K50" s="1">
        <f>Surrenders_BC!K8</f>
        <v>329743.67211244936</v>
      </c>
      <c r="L50" s="1">
        <f>Surrenders_BC!L8</f>
        <v>358368.28601442528</v>
      </c>
      <c r="M50" s="1">
        <f>Surrenders_BC!M8</f>
        <v>386477.65686616558</v>
      </c>
      <c r="N50" s="1">
        <f>Surrenders_BC!N8</f>
        <v>450081.05904257455</v>
      </c>
      <c r="O50" s="80">
        <f t="shared" si="45"/>
        <v>2565577.7788995388</v>
      </c>
      <c r="P50" s="1">
        <f>Surrenders_BC!P8</f>
        <v>476539.59997980826</v>
      </c>
      <c r="Q50" s="1">
        <f>Surrenders_BC!Q8</f>
        <v>502521.88718017173</v>
      </c>
      <c r="R50" s="1">
        <f>Surrenders_BC!R8</f>
        <v>564036.49321092863</v>
      </c>
      <c r="S50" s="1">
        <f>Surrenders_BC!S8</f>
        <v>588443.83633313188</v>
      </c>
      <c r="T50" s="1">
        <f>Surrenders_BC!T8</f>
        <v>612411.84727913537</v>
      </c>
      <c r="U50" s="1">
        <f>Surrenders_BC!U8</f>
        <v>671948.43402811105</v>
      </c>
      <c r="V50" s="1">
        <f>Surrenders_BC!V8</f>
        <v>694413.3622156051</v>
      </c>
      <c r="W50" s="1">
        <f>Surrenders_BC!W8</f>
        <v>716473.92169572413</v>
      </c>
      <c r="X50" s="1">
        <f>Surrenders_BC!X8</f>
        <v>774137.3911052011</v>
      </c>
      <c r="Y50" s="1">
        <f>Surrenders_BC!Y8</f>
        <v>794762.91806530755</v>
      </c>
      <c r="Z50" s="1">
        <f>Surrenders_BC!Z8</f>
        <v>815017.18554013188</v>
      </c>
      <c r="AA50" s="1">
        <f>Surrenders_BC!AA8</f>
        <v>870906.87620040949</v>
      </c>
      <c r="AB50" s="1">
        <f>Surrenders_BC!AB8</f>
        <v>889790.55242880224</v>
      </c>
      <c r="AC50" s="1">
        <f>Surrenders_BC!AC8</f>
        <v>942894.32248508371</v>
      </c>
      <c r="AD50" s="1">
        <f>Surrenders_BC!AD8</f>
        <v>1031042.2246803523</v>
      </c>
      <c r="AE50" s="1">
        <f>Surrenders_BC!AE8</f>
        <v>1081603.464636106</v>
      </c>
      <c r="AF50" s="1">
        <f>Surrenders_BC!AF8</f>
        <v>1131254.602272656</v>
      </c>
      <c r="AG50" s="1">
        <f>Surrenders_BC!AG8</f>
        <v>1216012.0194317482</v>
      </c>
      <c r="AH50" s="1">
        <f>Surrenders_BC!AH8</f>
        <v>1263243.8030819765</v>
      </c>
      <c r="AI50" s="1">
        <f>Surrenders_BC!AI8</f>
        <v>1309625.414626501</v>
      </c>
      <c r="AJ50" s="1">
        <f>Surrenders_BC!AJ8</f>
        <v>1391172.157163224</v>
      </c>
      <c r="AK50" s="1">
        <f>Surrenders_BC!AK8</f>
        <v>1435251.0583342861</v>
      </c>
      <c r="AL50" s="1">
        <f>Surrenders_BC!AL8</f>
        <v>1478536.5392842689</v>
      </c>
      <c r="AM50" s="1">
        <f>Surrenders_BC!AM8</f>
        <v>1557042.8815771521</v>
      </c>
      <c r="AN50" s="1">
        <f>Surrenders_BC!AN8</f>
        <v>1598136.1097087632</v>
      </c>
      <c r="AO50" s="1">
        <f>Surrenders_BC!AO8</f>
        <v>1673049.6597340056</v>
      </c>
      <c r="AP50" s="1">
        <f>Surrenders_BC!AP8</f>
        <v>1782614.7658587934</v>
      </c>
      <c r="AQ50" s="1">
        <f>Surrenders_BC!AQ8</f>
        <v>1854207.7000733351</v>
      </c>
      <c r="AR50" s="1">
        <f>Surrenders_BC!AR8</f>
        <v>1924511.9614720151</v>
      </c>
      <c r="AS50" s="1">
        <f>Surrenders_BC!AS8</f>
        <v>2029550.7461655186</v>
      </c>
      <c r="AT50" s="1">
        <f>Surrenders_BC!AT8</f>
        <v>2096698.8327345394</v>
      </c>
      <c r="AU50" s="1">
        <f>Surrenders_BC!AU8</f>
        <v>2162638.2537453179</v>
      </c>
      <c r="AV50" s="1">
        <f>Surrenders_BC!AV8</f>
        <v>2263390.7651779018</v>
      </c>
      <c r="AW50" s="1">
        <f>Surrenders_BC!AW8</f>
        <v>2326329.7314046999</v>
      </c>
      <c r="AX50" s="1">
        <f>Surrenders_BC!AX8</f>
        <v>2388135.7962394152</v>
      </c>
      <c r="AY50" s="1">
        <f>Surrenders_BC!AY8</f>
        <v>2484829.3519071052</v>
      </c>
      <c r="AZ50" s="2">
        <f t="shared" si="46"/>
        <v>8081613.7528336663</v>
      </c>
      <c r="BA50" s="2">
        <f t="shared" si="47"/>
        <v>14727469.040002156</v>
      </c>
      <c r="BB50" s="2">
        <f t="shared" si="48"/>
        <v>24584093.674221411</v>
      </c>
    </row>
    <row r="51" spans="1:54" x14ac:dyDescent="0.25">
      <c r="A51" s="5" t="s">
        <v>24</v>
      </c>
      <c r="C51" s="1">
        <f>Surrenders_BC!C9</f>
        <v>9450</v>
      </c>
      <c r="D51" s="1">
        <f>Surrenders_BC!D9</f>
        <v>27729.899999999998</v>
      </c>
      <c r="E51" s="1">
        <f>Surrenders_BC!E9</f>
        <v>44780.7618</v>
      </c>
      <c r="F51" s="1">
        <f>Surrenders_BC!F9</f>
        <v>79974.708087599996</v>
      </c>
      <c r="G51" s="1">
        <f>Surrenders_BC!G9</f>
        <v>110935.1633420232</v>
      </c>
      <c r="H51" s="1">
        <f>Surrenders_BC!H9</f>
        <v>150338.33040186678</v>
      </c>
      <c r="I51" s="1">
        <f>Surrenders_BC!I9</f>
        <v>180032.24045463317</v>
      </c>
      <c r="J51" s="1">
        <f>Surrenders_BC!J9</f>
        <v>218191.66012644977</v>
      </c>
      <c r="K51" s="1">
        <f>Surrenders_BC!K9</f>
        <v>246664.21024417368</v>
      </c>
      <c r="L51" s="1">
        <f>Surrenders_BC!L9</f>
        <v>283624.25445977855</v>
      </c>
      <c r="M51" s="1">
        <f>Surrenders_BC!M9</f>
        <v>310919.0178795025</v>
      </c>
      <c r="N51" s="1">
        <f>Surrenders_BC!N9</f>
        <v>346722.47555767151</v>
      </c>
      <c r="O51" s="80">
        <f t="shared" si="45"/>
        <v>2009362.7223536992</v>
      </c>
      <c r="P51" s="1">
        <f>Surrenders_BC!P9</f>
        <v>372881.47099763341</v>
      </c>
      <c r="Q51" s="1">
        <f>Surrenders_BC!Q9</f>
        <v>407569.60451967607</v>
      </c>
      <c r="R51" s="1">
        <f>Surrenders_BC!R9</f>
        <v>432633.35163832188</v>
      </c>
      <c r="S51" s="1">
        <f>Surrenders_BC!S9</f>
        <v>466245.9513088321</v>
      </c>
      <c r="T51" s="1">
        <f>Surrenders_BC!T9</f>
        <v>490253.52418527316</v>
      </c>
      <c r="U51" s="1">
        <f>Surrenders_BC!U9</f>
        <v>522828.96074993821</v>
      </c>
      <c r="V51" s="1">
        <f>Surrenders_BC!V9</f>
        <v>545818.03945643932</v>
      </c>
      <c r="W51" s="1">
        <f>Surrenders_BC!W9</f>
        <v>577393.31474622339</v>
      </c>
      <c r="X51" s="1">
        <f>Surrenders_BC!X9</f>
        <v>599400.2350807914</v>
      </c>
      <c r="Y51" s="1">
        <f>Surrenders_BC!Y9</f>
        <v>630011.03084933723</v>
      </c>
      <c r="Z51" s="1">
        <f>Surrenders_BC!Z9</f>
        <v>651070.83229404921</v>
      </c>
      <c r="AA51" s="1">
        <f>Surrenders_BC!AA9</f>
        <v>680751.55731275631</v>
      </c>
      <c r="AB51" s="1">
        <f>Surrenders_BC!AB9</f>
        <v>700898.02928112668</v>
      </c>
      <c r="AC51" s="1">
        <f>Surrenders_BC!AC9</f>
        <v>762081.86475406645</v>
      </c>
      <c r="AD51" s="1">
        <f>Surrenders_BC!AD9</f>
        <v>813164.39118849323</v>
      </c>
      <c r="AE51" s="1">
        <f>Surrenders_BC!AE9</f>
        <v>872327.43214710033</v>
      </c>
      <c r="AF51" s="1">
        <f>Surrenders_BC!AF9</f>
        <v>921425.53836845257</v>
      </c>
      <c r="AG51" s="1">
        <f>Surrenders_BC!AG9</f>
        <v>978639.87867782032</v>
      </c>
      <c r="AH51" s="1">
        <f>Surrenders_BC!AH9</f>
        <v>1025824.3608616195</v>
      </c>
      <c r="AI51" s="1">
        <f>Surrenders_BC!AI9</f>
        <v>1081159.5223661102</v>
      </c>
      <c r="AJ51" s="1">
        <f>Surrenders_BC!AJ9</f>
        <v>1126498.6509635204</v>
      </c>
      <c r="AK51" s="1">
        <f>Surrenders_BC!AK9</f>
        <v>1180021.675246177</v>
      </c>
      <c r="AL51" s="1">
        <f>Surrenders_BC!AL9</f>
        <v>1223581.2850917457</v>
      </c>
      <c r="AM51" s="1">
        <f>Surrenders_BC!AM9</f>
        <v>1275356.8219600942</v>
      </c>
      <c r="AN51" s="1">
        <f>Surrenders_BC!AN9</f>
        <v>1317200.3991648126</v>
      </c>
      <c r="AO51" s="1">
        <f>Surrenders_BC!AO9</f>
        <v>1399690.7919798461</v>
      </c>
      <c r="AP51" s="1">
        <f>Surrenders_BC!AP9</f>
        <v>1471696.3577242086</v>
      </c>
      <c r="AQ51" s="1">
        <f>Surrenders_BC!AQ9</f>
        <v>1551405.8232851729</v>
      </c>
      <c r="AR51" s="1">
        <f>Surrenders_BC!AR9</f>
        <v>1620680.5184660398</v>
      </c>
      <c r="AS51" s="1">
        <f>Surrenders_BC!AS9</f>
        <v>1697708.2691336512</v>
      </c>
      <c r="AT51" s="1">
        <f>Surrenders_BC!AT9</f>
        <v>1764349.5202892453</v>
      </c>
      <c r="AU51" s="1">
        <f>Surrenders_BC!AU9</f>
        <v>1838791.2289240388</v>
      </c>
      <c r="AV51" s="1">
        <f>Surrenders_BC!AV9</f>
        <v>1902892.9868034062</v>
      </c>
      <c r="AW51" s="1">
        <f>Surrenders_BC!AW9</f>
        <v>1974840.9130409448</v>
      </c>
      <c r="AX51" s="1">
        <f>Surrenders_BC!AX9</f>
        <v>2036493.7766062077</v>
      </c>
      <c r="AY51" s="1">
        <f>Surrenders_BC!AY9</f>
        <v>2106036.8886272958</v>
      </c>
      <c r="AZ51" s="2">
        <f t="shared" si="46"/>
        <v>6376857.8731392715</v>
      </c>
      <c r="BA51" s="2">
        <f t="shared" si="47"/>
        <v>11960979.450906327</v>
      </c>
      <c r="BB51" s="2">
        <f t="shared" si="48"/>
        <v>20681787.474044871</v>
      </c>
    </row>
    <row r="52" spans="1:54" x14ac:dyDescent="0.25">
      <c r="A52" s="5" t="s">
        <v>25</v>
      </c>
      <c r="C52" s="1">
        <f>Surrenders_BC!C10</f>
        <v>0</v>
      </c>
      <c r="D52" s="1">
        <f>Surrenders_BC!D10</f>
        <v>0</v>
      </c>
      <c r="E52" s="1">
        <f>Surrenders_BC!E10</f>
        <v>0</v>
      </c>
      <c r="F52" s="1">
        <f>Surrenders_BC!F10</f>
        <v>0</v>
      </c>
      <c r="G52" s="1">
        <f>Surrenders_BC!G10</f>
        <v>0</v>
      </c>
      <c r="H52" s="1">
        <f>Surrenders_BC!H10</f>
        <v>0</v>
      </c>
      <c r="I52" s="1">
        <f>Surrenders_BC!I10</f>
        <v>0</v>
      </c>
      <c r="J52" s="1">
        <f>Surrenders_BC!J10</f>
        <v>0</v>
      </c>
      <c r="K52" s="1">
        <f>Surrenders_BC!K10</f>
        <v>0</v>
      </c>
      <c r="L52" s="1">
        <f>Surrenders_BC!L10</f>
        <v>0</v>
      </c>
      <c r="M52" s="1">
        <f>Surrenders_BC!M10</f>
        <v>0</v>
      </c>
      <c r="N52" s="1">
        <f>Surrenders_BC!N10</f>
        <v>0</v>
      </c>
      <c r="O52" s="80">
        <f t="shared" si="45"/>
        <v>0</v>
      </c>
      <c r="P52" s="1">
        <f>Surrenders_BC!P10</f>
        <v>0</v>
      </c>
      <c r="Q52" s="1">
        <f>Surrenders_BC!Q10</f>
        <v>0</v>
      </c>
      <c r="R52" s="1">
        <f>Surrenders_BC!R10</f>
        <v>0</v>
      </c>
      <c r="S52" s="1">
        <f>Surrenders_BC!S10</f>
        <v>0</v>
      </c>
      <c r="T52" s="1">
        <f>Surrenders_BC!T10</f>
        <v>0</v>
      </c>
      <c r="U52" s="1">
        <f>Surrenders_BC!U10</f>
        <v>0</v>
      </c>
      <c r="V52" s="1">
        <f>Surrenders_BC!V10</f>
        <v>0</v>
      </c>
      <c r="W52" s="1">
        <f>Surrenders_BC!W10</f>
        <v>0</v>
      </c>
      <c r="X52" s="1">
        <f>Surrenders_BC!X10</f>
        <v>0</v>
      </c>
      <c r="Y52" s="1">
        <f>Surrenders_BC!Y10</f>
        <v>0</v>
      </c>
      <c r="Z52" s="1">
        <f>Surrenders_BC!Z10</f>
        <v>0</v>
      </c>
      <c r="AA52" s="1">
        <f>Surrenders_BC!AA10</f>
        <v>0</v>
      </c>
      <c r="AB52" s="1">
        <f>Surrenders_BC!AB10</f>
        <v>0</v>
      </c>
      <c r="AC52" s="1">
        <f>Surrenders_BC!AC10</f>
        <v>0</v>
      </c>
      <c r="AD52" s="1">
        <f>Surrenders_BC!AD10</f>
        <v>0</v>
      </c>
      <c r="AE52" s="1">
        <f>Surrenders_BC!AE10</f>
        <v>0</v>
      </c>
      <c r="AF52" s="1">
        <f>Surrenders_BC!AF10</f>
        <v>0</v>
      </c>
      <c r="AG52" s="1">
        <f>Surrenders_BC!AG10</f>
        <v>0</v>
      </c>
      <c r="AH52" s="1">
        <f>Surrenders_BC!AH10</f>
        <v>0</v>
      </c>
      <c r="AI52" s="1">
        <f>Surrenders_BC!AI10</f>
        <v>0</v>
      </c>
      <c r="AJ52" s="1">
        <f>Surrenders_BC!AJ10</f>
        <v>0</v>
      </c>
      <c r="AK52" s="1">
        <f>Surrenders_BC!AK10</f>
        <v>0</v>
      </c>
      <c r="AL52" s="1">
        <f>Surrenders_BC!AL10</f>
        <v>0</v>
      </c>
      <c r="AM52" s="1">
        <f>Surrenders_BC!AM10</f>
        <v>0</v>
      </c>
      <c r="AN52" s="1">
        <f>Surrenders_BC!AN10</f>
        <v>0</v>
      </c>
      <c r="AO52" s="1">
        <f>Surrenders_BC!AO10</f>
        <v>0</v>
      </c>
      <c r="AP52" s="1">
        <f>Surrenders_BC!AP10</f>
        <v>0</v>
      </c>
      <c r="AQ52" s="1">
        <f>Surrenders_BC!AQ10</f>
        <v>0</v>
      </c>
      <c r="AR52" s="1">
        <f>Surrenders_BC!AR10</f>
        <v>0</v>
      </c>
      <c r="AS52" s="1">
        <f>Surrenders_BC!AS10</f>
        <v>0</v>
      </c>
      <c r="AT52" s="1">
        <f>Surrenders_BC!AT10</f>
        <v>0</v>
      </c>
      <c r="AU52" s="1">
        <f>Surrenders_BC!AU10</f>
        <v>0</v>
      </c>
      <c r="AV52" s="1">
        <f>Surrenders_BC!AV10</f>
        <v>0</v>
      </c>
      <c r="AW52" s="1">
        <f>Surrenders_BC!AW10</f>
        <v>0</v>
      </c>
      <c r="AX52" s="1">
        <f>Surrenders_BC!AX10</f>
        <v>0</v>
      </c>
      <c r="AY52" s="1">
        <f>Surrenders_BC!AY10</f>
        <v>0</v>
      </c>
      <c r="AZ52" s="2">
        <f t="shared" si="46"/>
        <v>0</v>
      </c>
      <c r="BA52" s="2">
        <f t="shared" si="47"/>
        <v>0</v>
      </c>
      <c r="BB52" s="2">
        <f t="shared" si="48"/>
        <v>0</v>
      </c>
    </row>
    <row r="54" spans="1:54" x14ac:dyDescent="0.25">
      <c r="A54" s="19" t="s">
        <v>45</v>
      </c>
      <c r="B54" s="5" t="s">
        <v>100</v>
      </c>
      <c r="C54" s="75">
        <f>C24-C44</f>
        <v>2386918.81</v>
      </c>
      <c r="D54" s="75">
        <f t="shared" ref="D54:O54" si="49">D24-D44</f>
        <v>3665625.5768900001</v>
      </c>
      <c r="E54" s="75">
        <f t="shared" si="49"/>
        <v>6659847.2845944101</v>
      </c>
      <c r="F54" s="75">
        <f t="shared" si="49"/>
        <v>7347780.9475686913</v>
      </c>
      <c r="G54" s="75">
        <f t="shared" si="49"/>
        <v>8837911.2701292261</v>
      </c>
      <c r="H54" s="75">
        <f t="shared" si="49"/>
        <v>10192968.054170329</v>
      </c>
      <c r="I54" s="75">
        <f t="shared" si="49"/>
        <v>7644901.3762288326</v>
      </c>
      <c r="J54" s="75">
        <f t="shared" si="49"/>
        <v>8774464.0559394583</v>
      </c>
      <c r="K54" s="75">
        <f t="shared" si="49"/>
        <v>10126928.930567218</v>
      </c>
      <c r="L54" s="75">
        <f t="shared" si="49"/>
        <v>8220059.8858200945</v>
      </c>
      <c r="M54" s="75">
        <f t="shared" si="49"/>
        <v>8697275.9108470157</v>
      </c>
      <c r="N54" s="75">
        <f t="shared" si="49"/>
        <v>10056640.958172549</v>
      </c>
      <c r="O54" s="75">
        <f t="shared" si="49"/>
        <v>92611323.060927823</v>
      </c>
      <c r="P54" s="3">
        <f>P24-P44</f>
        <v>6628363.2553838389</v>
      </c>
      <c r="Q54" s="3">
        <f t="shared" ref="Q54:AA54" si="50">Q24-Q44</f>
        <v>6952862.2060196726</v>
      </c>
      <c r="R54" s="3">
        <f t="shared" si="50"/>
        <v>8980510.9134912286</v>
      </c>
      <c r="S54" s="3">
        <f t="shared" si="50"/>
        <v>6897322.8718889635</v>
      </c>
      <c r="T54" s="3">
        <f t="shared" si="50"/>
        <v>6961773.8689726163</v>
      </c>
      <c r="U54" s="3">
        <f t="shared" si="50"/>
        <v>8989729.5141514055</v>
      </c>
      <c r="V54" s="3">
        <f t="shared" si="50"/>
        <v>6023033.373975262</v>
      </c>
      <c r="W54" s="3">
        <f t="shared" si="50"/>
        <v>6987470.0981416479</v>
      </c>
      <c r="X54" s="3">
        <f t="shared" si="50"/>
        <v>9011140.0946495347</v>
      </c>
      <c r="Y54" s="3">
        <f t="shared" si="50"/>
        <v>6683980.1110076392</v>
      </c>
      <c r="Z54" s="3">
        <f t="shared" si="50"/>
        <v>6994440.3502462711</v>
      </c>
      <c r="AA54" s="3">
        <f t="shared" si="50"/>
        <v>9023411.7312425822</v>
      </c>
      <c r="AB54" s="3">
        <f>AB24-AB44</f>
        <v>5173274.7505765017</v>
      </c>
      <c r="AC54" s="3">
        <f t="shared" ref="AC54:AM54" si="51">AC24-AC44</f>
        <v>13290216.864211446</v>
      </c>
      <c r="AD54" s="3">
        <f t="shared" si="51"/>
        <v>14315471.871567715</v>
      </c>
      <c r="AE54" s="3">
        <f t="shared" si="51"/>
        <v>12131828.383621227</v>
      </c>
      <c r="AF54" s="3">
        <f t="shared" si="51"/>
        <v>12097725.36722962</v>
      </c>
      <c r="AG54" s="3">
        <f t="shared" si="51"/>
        <v>14028992.312505061</v>
      </c>
      <c r="AH54" s="3">
        <f t="shared" si="51"/>
        <v>10967437.354898807</v>
      </c>
      <c r="AI54" s="3">
        <f t="shared" si="51"/>
        <v>11838810.388058206</v>
      </c>
      <c r="AJ54" s="3">
        <f t="shared" si="51"/>
        <v>13771177.726082858</v>
      </c>
      <c r="AK54" s="3">
        <f t="shared" si="51"/>
        <v>11354442.672082085</v>
      </c>
      <c r="AL54" s="3">
        <f t="shared" si="51"/>
        <v>11577022.621778421</v>
      </c>
      <c r="AM54" s="3">
        <f t="shared" si="51"/>
        <v>13519776.31166218</v>
      </c>
      <c r="AN54" s="3">
        <f>AN24-AN44</f>
        <v>9585052.6689098794</v>
      </c>
      <c r="AO54" s="3">
        <f t="shared" ref="AO54:BB62" si="52">AO24-AO44</f>
        <v>17619008.181356069</v>
      </c>
      <c r="AP54" s="3">
        <f t="shared" si="52"/>
        <v>18562846.270082146</v>
      </c>
      <c r="AQ54" s="3">
        <f t="shared" si="52"/>
        <v>16299325.746250466</v>
      </c>
      <c r="AR54" s="3">
        <f t="shared" si="52"/>
        <v>16186856.344381534</v>
      </c>
      <c r="AS54" s="3">
        <f t="shared" si="52"/>
        <v>18041238.878889546</v>
      </c>
      <c r="AT54" s="3">
        <f t="shared" si="52"/>
        <v>14904253.355537178</v>
      </c>
      <c r="AU54" s="3">
        <f t="shared" si="52"/>
        <v>15701622.073866393</v>
      </c>
      <c r="AV54" s="3">
        <f t="shared" si="52"/>
        <v>17561384.279228009</v>
      </c>
      <c r="AW54" s="3">
        <f t="shared" si="52"/>
        <v>15073416.72130844</v>
      </c>
      <c r="AX54" s="3">
        <f t="shared" si="52"/>
        <v>15226110.747894442</v>
      </c>
      <c r="AY54" s="3">
        <f t="shared" si="52"/>
        <v>17100299.543377362</v>
      </c>
      <c r="AZ54" s="3">
        <f t="shared" si="52"/>
        <v>90134038.389170662</v>
      </c>
      <c r="BA54" s="3">
        <f t="shared" si="52"/>
        <v>144066176.62427413</v>
      </c>
      <c r="BB54" s="3">
        <f t="shared" si="52"/>
        <v>191861414.81108147</v>
      </c>
    </row>
    <row r="55" spans="1:54" x14ac:dyDescent="0.25">
      <c r="A55" s="5" t="s">
        <v>18</v>
      </c>
      <c r="C55" s="1">
        <f t="shared" ref="C55:AY61" si="53">C25-C45</f>
        <v>18130.560000000001</v>
      </c>
      <c r="D55" s="1">
        <f t="shared" si="53"/>
        <v>18021.77664</v>
      </c>
      <c r="E55" s="1">
        <f t="shared" si="53"/>
        <v>28768.125980159995</v>
      </c>
      <c r="F55" s="1">
        <f t="shared" si="53"/>
        <v>43744.077224279041</v>
      </c>
      <c r="G55" s="1">
        <f t="shared" si="53"/>
        <v>48729.93276093337</v>
      </c>
      <c r="H55" s="1">
        <f t="shared" si="53"/>
        <v>48437.553164367775</v>
      </c>
      <c r="I55" s="1">
        <f t="shared" si="53"/>
        <v>48146.927845381564</v>
      </c>
      <c r="J55" s="1">
        <f t="shared" si="53"/>
        <v>47858.046278309273</v>
      </c>
      <c r="K55" s="1">
        <f t="shared" si="53"/>
        <v>47570.898000639419</v>
      </c>
      <c r="L55" s="1">
        <f t="shared" si="53"/>
        <v>47285.472612635582</v>
      </c>
      <c r="M55" s="1">
        <f t="shared" si="53"/>
        <v>47001.759776959771</v>
      </c>
      <c r="N55" s="1">
        <f t="shared" si="53"/>
        <v>46719.749218298013</v>
      </c>
      <c r="O55" s="80">
        <f t="shared" si="53"/>
        <v>490414.87950196373</v>
      </c>
      <c r="P55" s="1">
        <f t="shared" si="53"/>
        <v>46439.430722988225</v>
      </c>
      <c r="Q55" s="1">
        <f t="shared" si="53"/>
        <v>52124.794138650293</v>
      </c>
      <c r="R55" s="1">
        <f t="shared" si="53"/>
        <v>51812.045373818393</v>
      </c>
      <c r="S55" s="1">
        <f t="shared" si="53"/>
        <v>51501.173101575485</v>
      </c>
      <c r="T55" s="1">
        <f t="shared" si="53"/>
        <v>51192.166062966033</v>
      </c>
      <c r="U55" s="1">
        <f t="shared" si="53"/>
        <v>50885.013066588232</v>
      </c>
      <c r="V55" s="1">
        <f t="shared" si="53"/>
        <v>50579.702988188707</v>
      </c>
      <c r="W55" s="1">
        <f t="shared" si="53"/>
        <v>50276.224770259571</v>
      </c>
      <c r="X55" s="1">
        <f t="shared" si="53"/>
        <v>49974.567421638014</v>
      </c>
      <c r="Y55" s="1">
        <f t="shared" si="53"/>
        <v>49674.720017108186</v>
      </c>
      <c r="Z55" s="1">
        <f t="shared" si="53"/>
        <v>49376.671697005535</v>
      </c>
      <c r="AA55" s="1">
        <f t="shared" si="53"/>
        <v>49080.411666823507</v>
      </c>
      <c r="AB55" s="1">
        <f t="shared" si="53"/>
        <v>48785.929196822559</v>
      </c>
      <c r="AC55" s="1">
        <f t="shared" si="53"/>
        <v>79983.133621641624</v>
      </c>
      <c r="AD55" s="1">
        <f t="shared" si="53"/>
        <v>79503.23481991177</v>
      </c>
      <c r="AE55" s="1">
        <f t="shared" si="53"/>
        <v>79026.215410992299</v>
      </c>
      <c r="AF55" s="1">
        <f t="shared" si="53"/>
        <v>78552.058118526344</v>
      </c>
      <c r="AG55" s="1">
        <f t="shared" si="53"/>
        <v>78080.745769815185</v>
      </c>
      <c r="AH55" s="1">
        <f t="shared" si="53"/>
        <v>77612.261295196295</v>
      </c>
      <c r="AI55" s="1">
        <f t="shared" si="53"/>
        <v>77146.587727425125</v>
      </c>
      <c r="AJ55" s="1">
        <f t="shared" si="53"/>
        <v>76683.708201060566</v>
      </c>
      <c r="AK55" s="1">
        <f t="shared" si="53"/>
        <v>76223.605951854202</v>
      </c>
      <c r="AL55" s="1">
        <f t="shared" si="53"/>
        <v>75766.264316143075</v>
      </c>
      <c r="AM55" s="1">
        <f t="shared" si="53"/>
        <v>75311.666730246216</v>
      </c>
      <c r="AN55" s="1">
        <f t="shared" si="53"/>
        <v>74859.796729864742</v>
      </c>
      <c r="AO55" s="1">
        <f t="shared" si="53"/>
        <v>105900.55794948555</v>
      </c>
      <c r="AP55" s="1">
        <f t="shared" si="53"/>
        <v>105265.15460178864</v>
      </c>
      <c r="AQ55" s="1">
        <f t="shared" si="53"/>
        <v>104633.56367417792</v>
      </c>
      <c r="AR55" s="1">
        <f t="shared" si="53"/>
        <v>104005.76229213284</v>
      </c>
      <c r="AS55" s="1">
        <f t="shared" si="53"/>
        <v>103381.72771838005</v>
      </c>
      <c r="AT55" s="1">
        <f t="shared" si="53"/>
        <v>102761.43735206977</v>
      </c>
      <c r="AU55" s="1">
        <f t="shared" si="53"/>
        <v>102144.86872795735</v>
      </c>
      <c r="AV55" s="1">
        <f t="shared" si="53"/>
        <v>101531.9995155896</v>
      </c>
      <c r="AW55" s="1">
        <f t="shared" si="53"/>
        <v>100922.80751849606</v>
      </c>
      <c r="AX55" s="1">
        <f t="shared" si="53"/>
        <v>100317.27067338509</v>
      </c>
      <c r="AY55" s="1">
        <f t="shared" si="53"/>
        <v>99715.367049344786</v>
      </c>
      <c r="AZ55" s="1">
        <f t="shared" si="52"/>
        <v>602916.92102761019</v>
      </c>
      <c r="BA55" s="1">
        <f t="shared" si="52"/>
        <v>902675.41115963529</v>
      </c>
      <c r="BB55" s="1">
        <f t="shared" si="52"/>
        <v>1205440.3138026723</v>
      </c>
    </row>
    <row r="56" spans="1:54" x14ac:dyDescent="0.25">
      <c r="A56" s="5" t="s">
        <v>19</v>
      </c>
      <c r="C56" s="1">
        <f t="shared" ref="C56:O56" si="54">C26-C46</f>
        <v>4186.25</v>
      </c>
      <c r="D56" s="1">
        <f t="shared" si="54"/>
        <v>4123.4562500000002</v>
      </c>
      <c r="E56" s="1">
        <f t="shared" si="54"/>
        <v>5539.1044062500005</v>
      </c>
      <c r="F56" s="1">
        <f t="shared" si="54"/>
        <v>9642.2678401562498</v>
      </c>
      <c r="G56" s="1">
        <f t="shared" si="54"/>
        <v>10482.633822553906</v>
      </c>
      <c r="H56" s="1">
        <f t="shared" si="54"/>
        <v>10325.394315215597</v>
      </c>
      <c r="I56" s="1">
        <f t="shared" si="54"/>
        <v>10170.513400487363</v>
      </c>
      <c r="J56" s="1">
        <f t="shared" si="54"/>
        <v>10017.955699480053</v>
      </c>
      <c r="K56" s="1">
        <f t="shared" si="54"/>
        <v>7405.186363987852</v>
      </c>
      <c r="L56" s="1">
        <f t="shared" si="54"/>
        <v>9756.6085685280341</v>
      </c>
      <c r="M56" s="1">
        <f t="shared" si="54"/>
        <v>7147.7594400001144</v>
      </c>
      <c r="N56" s="1">
        <f t="shared" si="54"/>
        <v>9503.0430484001117</v>
      </c>
      <c r="O56" s="80">
        <f t="shared" si="54"/>
        <v>98300.173155059281</v>
      </c>
      <c r="P56" s="1">
        <f t="shared" si="53"/>
        <v>9360.4974026741111</v>
      </c>
      <c r="Q56" s="1">
        <f t="shared" si="53"/>
        <v>11682.589941634</v>
      </c>
      <c r="R56" s="1">
        <f t="shared" si="53"/>
        <v>11507.351092509489</v>
      </c>
      <c r="S56" s="1">
        <f t="shared" si="53"/>
        <v>11334.740826121846</v>
      </c>
      <c r="T56" s="1">
        <f t="shared" si="53"/>
        <v>11164.719713730019</v>
      </c>
      <c r="U56" s="1">
        <f t="shared" si="53"/>
        <v>10997.248918024068</v>
      </c>
      <c r="V56" s="1">
        <f t="shared" si="53"/>
        <v>10832.290184253707</v>
      </c>
      <c r="W56" s="1">
        <f t="shared" si="53"/>
        <v>10669.805831489903</v>
      </c>
      <c r="X56" s="1">
        <f t="shared" si="53"/>
        <v>8047.2587440175539</v>
      </c>
      <c r="Y56" s="1">
        <f t="shared" si="53"/>
        <v>10389.04986285729</v>
      </c>
      <c r="Z56" s="1">
        <f t="shared" si="53"/>
        <v>7770.7141149144309</v>
      </c>
      <c r="AA56" s="1">
        <f t="shared" si="53"/>
        <v>10116.653403190714</v>
      </c>
      <c r="AB56" s="1">
        <f t="shared" si="53"/>
        <v>9964.9036021428528</v>
      </c>
      <c r="AC56" s="1">
        <f t="shared" si="53"/>
        <v>15725.430048110711</v>
      </c>
      <c r="AD56" s="1">
        <f t="shared" si="53"/>
        <v>15489.54859738905</v>
      </c>
      <c r="AE56" s="1">
        <f t="shared" si="53"/>
        <v>15257.205368428215</v>
      </c>
      <c r="AF56" s="1">
        <f t="shared" si="53"/>
        <v>15028.34728790179</v>
      </c>
      <c r="AG56" s="1">
        <f t="shared" si="53"/>
        <v>14802.922078583264</v>
      </c>
      <c r="AH56" s="1">
        <f t="shared" si="53"/>
        <v>14580.878247404515</v>
      </c>
      <c r="AI56" s="1">
        <f t="shared" si="53"/>
        <v>14362.165073693446</v>
      </c>
      <c r="AJ56" s="1">
        <f t="shared" si="53"/>
        <v>11684.232597588045</v>
      </c>
      <c r="AK56" s="1">
        <f t="shared" si="53"/>
        <v>13971.469108624224</v>
      </c>
      <c r="AL56" s="1">
        <f t="shared" si="53"/>
        <v>11299.397071994863</v>
      </c>
      <c r="AM56" s="1">
        <f t="shared" si="53"/>
        <v>13592.406115914939</v>
      </c>
      <c r="AN56" s="1">
        <f t="shared" si="53"/>
        <v>13388.520024176214</v>
      </c>
      <c r="AO56" s="1">
        <f t="shared" si="53"/>
        <v>19097.692223813574</v>
      </c>
      <c r="AP56" s="1">
        <f t="shared" si="53"/>
        <v>18811.226840456373</v>
      </c>
      <c r="AQ56" s="1">
        <f t="shared" si="53"/>
        <v>18529.058437849526</v>
      </c>
      <c r="AR56" s="1">
        <f t="shared" si="53"/>
        <v>18251.122561281783</v>
      </c>
      <c r="AS56" s="1">
        <f t="shared" si="53"/>
        <v>17977.355722862558</v>
      </c>
      <c r="AT56" s="1">
        <f t="shared" si="53"/>
        <v>17707.695387019619</v>
      </c>
      <c r="AU56" s="1">
        <f t="shared" si="53"/>
        <v>17442.079956214326</v>
      </c>
      <c r="AV56" s="1">
        <f t="shared" si="53"/>
        <v>14717.94875687111</v>
      </c>
      <c r="AW56" s="1">
        <f t="shared" si="53"/>
        <v>16959.679525518044</v>
      </c>
      <c r="AX56" s="1">
        <f t="shared" si="53"/>
        <v>14242.784332635272</v>
      </c>
      <c r="AY56" s="1">
        <f t="shared" si="53"/>
        <v>16491.642567645744</v>
      </c>
      <c r="AZ56" s="1">
        <f t="shared" si="52"/>
        <v>123872.92003541713</v>
      </c>
      <c r="BA56" s="1">
        <f t="shared" si="52"/>
        <v>165758.90519777592</v>
      </c>
      <c r="BB56" s="1">
        <f t="shared" si="52"/>
        <v>203616.8063363441</v>
      </c>
    </row>
    <row r="57" spans="1:54" x14ac:dyDescent="0.25">
      <c r="A57" s="5" t="s">
        <v>20</v>
      </c>
      <c r="C57" s="1">
        <f t="shared" ref="C57:O57" si="55">C27-C47</f>
        <v>69722</v>
      </c>
      <c r="D57" s="1">
        <f t="shared" si="55"/>
        <v>19367.004000000001</v>
      </c>
      <c r="E57" s="1">
        <f t="shared" si="55"/>
        <v>85794.397928000006</v>
      </c>
      <c r="F57" s="1">
        <f t="shared" si="55"/>
        <v>55772.098765296003</v>
      </c>
      <c r="G57" s="1">
        <f t="shared" si="55"/>
        <v>115652.20098752067</v>
      </c>
      <c r="H57" s="1">
        <f t="shared" si="55"/>
        <v>64470.461369745302</v>
      </c>
      <c r="I57" s="1">
        <f t="shared" si="55"/>
        <v>161509.99306508989</v>
      </c>
      <c r="J57" s="1">
        <f t="shared" si="55"/>
        <v>60402.81318991827</v>
      </c>
      <c r="K57" s="1">
        <f t="shared" si="55"/>
        <v>108415.56255249974</v>
      </c>
      <c r="L57" s="1">
        <f t="shared" si="55"/>
        <v>106464.08242655474</v>
      </c>
      <c r="M57" s="1">
        <f t="shared" si="55"/>
        <v>104547.72894287675</v>
      </c>
      <c r="N57" s="1">
        <f t="shared" si="55"/>
        <v>53565.869821904977</v>
      </c>
      <c r="O57" s="80">
        <f t="shared" si="55"/>
        <v>1005684.2130494063</v>
      </c>
      <c r="P57" s="1">
        <f t="shared" si="53"/>
        <v>150801.6841651107</v>
      </c>
      <c r="Q57" s="1">
        <f t="shared" si="53"/>
        <v>98987.253850138703</v>
      </c>
      <c r="R57" s="1">
        <f t="shared" si="53"/>
        <v>146305.4832808362</v>
      </c>
      <c r="S57" s="1">
        <f t="shared" si="53"/>
        <v>94571.984581781144</v>
      </c>
      <c r="T57" s="1">
        <f t="shared" si="53"/>
        <v>141969.6888593091</v>
      </c>
      <c r="U57" s="1">
        <f t="shared" si="53"/>
        <v>90314.234459841537</v>
      </c>
      <c r="V57" s="1">
        <f t="shared" si="53"/>
        <v>137788.57823956438</v>
      </c>
      <c r="W57" s="1">
        <f t="shared" si="53"/>
        <v>86208.383831252228</v>
      </c>
      <c r="X57" s="1">
        <f t="shared" si="53"/>
        <v>133756.63292228969</v>
      </c>
      <c r="Y57" s="1">
        <f t="shared" si="53"/>
        <v>82249.013529688469</v>
      </c>
      <c r="Z57" s="1">
        <f t="shared" si="53"/>
        <v>129868.53128615407</v>
      </c>
      <c r="AA57" s="1">
        <f t="shared" si="53"/>
        <v>78430.897723003305</v>
      </c>
      <c r="AB57" s="1">
        <f t="shared" si="53"/>
        <v>126119.14156398925</v>
      </c>
      <c r="AC57" s="1">
        <f t="shared" si="53"/>
        <v>145452.99701583743</v>
      </c>
      <c r="AD57" s="1">
        <f t="shared" si="53"/>
        <v>191934.84306955236</v>
      </c>
      <c r="AE57" s="1">
        <f t="shared" si="53"/>
        <v>139380.01589430042</v>
      </c>
      <c r="AF57" s="1">
        <f t="shared" si="53"/>
        <v>185971.17560820302</v>
      </c>
      <c r="AG57" s="1">
        <f t="shared" si="53"/>
        <v>133523.69444725534</v>
      </c>
      <c r="AH57" s="1">
        <f t="shared" si="53"/>
        <v>180220.26794720476</v>
      </c>
      <c r="AI57" s="1">
        <f t="shared" si="53"/>
        <v>127876.30312415508</v>
      </c>
      <c r="AJ57" s="1">
        <f t="shared" si="53"/>
        <v>174674.52966792029</v>
      </c>
      <c r="AK57" s="1">
        <f t="shared" si="53"/>
        <v>122430.38813389772</v>
      </c>
      <c r="AL57" s="1">
        <f t="shared" si="53"/>
        <v>169326.64114748756</v>
      </c>
      <c r="AM57" s="1">
        <f t="shared" si="53"/>
        <v>117178.76160683278</v>
      </c>
      <c r="AN57" s="1">
        <f t="shared" si="53"/>
        <v>164169.54389790978</v>
      </c>
      <c r="AO57" s="1">
        <f t="shared" si="53"/>
        <v>182818.49210774741</v>
      </c>
      <c r="AP57" s="1">
        <f t="shared" si="53"/>
        <v>228627.75924980798</v>
      </c>
      <c r="AQ57" s="1">
        <f t="shared" si="53"/>
        <v>175412.4595833114</v>
      </c>
      <c r="AR57" s="1">
        <f t="shared" si="53"/>
        <v>221355.03531081183</v>
      </c>
      <c r="AS57" s="1">
        <f t="shared" si="53"/>
        <v>168270.64467521722</v>
      </c>
      <c r="AT57" s="1">
        <f t="shared" si="53"/>
        <v>214341.77307106327</v>
      </c>
      <c r="AU57" s="1">
        <f t="shared" si="53"/>
        <v>161383.62115578415</v>
      </c>
      <c r="AV57" s="1">
        <f t="shared" si="53"/>
        <v>207578.71597498003</v>
      </c>
      <c r="AW57" s="1">
        <f t="shared" si="53"/>
        <v>154742.29908743038</v>
      </c>
      <c r="AX57" s="1">
        <f t="shared" si="53"/>
        <v>201056.93770385662</v>
      </c>
      <c r="AY57" s="1">
        <f t="shared" si="53"/>
        <v>148337.9128251872</v>
      </c>
      <c r="AZ57" s="1">
        <f t="shared" si="52"/>
        <v>1371252.3667289694</v>
      </c>
      <c r="BA57" s="1">
        <f t="shared" si="52"/>
        <v>1814088.759226636</v>
      </c>
      <c r="BB57" s="1">
        <f t="shared" si="52"/>
        <v>2228095.1946431072</v>
      </c>
    </row>
    <row r="58" spans="1:54" x14ac:dyDescent="0.25">
      <c r="A58" s="5" t="s">
        <v>21</v>
      </c>
      <c r="C58" s="1">
        <f t="shared" ref="C58:O58" si="56">C28-C48</f>
        <v>365050</v>
      </c>
      <c r="D58" s="1">
        <f t="shared" si="56"/>
        <v>357749</v>
      </c>
      <c r="E58" s="1">
        <f t="shared" si="56"/>
        <v>208494.02000000002</v>
      </c>
      <c r="F58" s="1">
        <f t="shared" si="56"/>
        <v>569374.13960000011</v>
      </c>
      <c r="G58" s="1">
        <f t="shared" si="56"/>
        <v>626586.65680800006</v>
      </c>
      <c r="H58" s="1">
        <f t="shared" si="56"/>
        <v>614054.92367183999</v>
      </c>
      <c r="I58" s="1">
        <f t="shared" si="56"/>
        <v>601773.82519840321</v>
      </c>
      <c r="J58" s="1">
        <f t="shared" si="56"/>
        <v>589738.34869443509</v>
      </c>
      <c r="K58" s="1">
        <f t="shared" si="56"/>
        <v>577943.58172054647</v>
      </c>
      <c r="L58" s="1">
        <f t="shared" si="56"/>
        <v>321384.71008613554</v>
      </c>
      <c r="M58" s="1">
        <f t="shared" si="56"/>
        <v>559957.0158844128</v>
      </c>
      <c r="N58" s="1">
        <f t="shared" si="56"/>
        <v>548757.87556672457</v>
      </c>
      <c r="O58" s="80">
        <f t="shared" si="56"/>
        <v>5940864.0972304977</v>
      </c>
      <c r="P58" s="1">
        <f t="shared" si="53"/>
        <v>537782.71805539005</v>
      </c>
      <c r="Q58" s="1">
        <f t="shared" si="53"/>
        <v>527027.0636942822</v>
      </c>
      <c r="R58" s="1">
        <f t="shared" si="53"/>
        <v>271486.52242039668</v>
      </c>
      <c r="S58" s="1">
        <f t="shared" si="53"/>
        <v>756056.79197198863</v>
      </c>
      <c r="T58" s="1">
        <f t="shared" si="53"/>
        <v>495935.65613254893</v>
      </c>
      <c r="U58" s="1">
        <f t="shared" si="53"/>
        <v>241016.94300989798</v>
      </c>
      <c r="V58" s="1">
        <f t="shared" si="53"/>
        <v>726196.60414969991</v>
      </c>
      <c r="W58" s="1">
        <f t="shared" si="53"/>
        <v>466672.672066706</v>
      </c>
      <c r="X58" s="1">
        <f t="shared" si="53"/>
        <v>212339.21862537193</v>
      </c>
      <c r="Y58" s="1">
        <f t="shared" si="53"/>
        <v>453092.43425286445</v>
      </c>
      <c r="Z58" s="1">
        <f t="shared" si="53"/>
        <v>444030.58556780714</v>
      </c>
      <c r="AA58" s="1">
        <f t="shared" si="53"/>
        <v>190149.97385645105</v>
      </c>
      <c r="AB58" s="1">
        <f t="shared" si="53"/>
        <v>676346.97437932203</v>
      </c>
      <c r="AC58" s="1">
        <f t="shared" si="53"/>
        <v>829420.03489173553</v>
      </c>
      <c r="AD58" s="1">
        <f t="shared" si="53"/>
        <v>567831.63419390097</v>
      </c>
      <c r="AE58" s="1">
        <f t="shared" si="53"/>
        <v>1046475.0015100228</v>
      </c>
      <c r="AF58" s="1">
        <f t="shared" si="53"/>
        <v>780545.50147982233</v>
      </c>
      <c r="AG58" s="1">
        <f t="shared" si="53"/>
        <v>519934.59145022603</v>
      </c>
      <c r="AH58" s="1">
        <f t="shared" si="53"/>
        <v>999535.89962122147</v>
      </c>
      <c r="AI58" s="1">
        <f t="shared" si="53"/>
        <v>734545.18162879697</v>
      </c>
      <c r="AJ58" s="1">
        <f t="shared" si="53"/>
        <v>474854.27799622115</v>
      </c>
      <c r="AK58" s="1">
        <f t="shared" si="53"/>
        <v>710357.19243629661</v>
      </c>
      <c r="AL58" s="1">
        <f t="shared" si="53"/>
        <v>696150.04858757067</v>
      </c>
      <c r="AM58" s="1">
        <f t="shared" si="53"/>
        <v>437227.04761581938</v>
      </c>
      <c r="AN58" s="1">
        <f t="shared" si="53"/>
        <v>918482.50666350289</v>
      </c>
      <c r="AO58" s="1">
        <f t="shared" si="53"/>
        <v>1066712.8565302331</v>
      </c>
      <c r="AP58" s="1">
        <f t="shared" si="53"/>
        <v>800378.59939962835</v>
      </c>
      <c r="AQ58" s="1">
        <f t="shared" si="53"/>
        <v>1274371.0274116357</v>
      </c>
      <c r="AR58" s="1">
        <f t="shared" si="53"/>
        <v>1003883.6068634031</v>
      </c>
      <c r="AS58" s="1">
        <f t="shared" si="53"/>
        <v>738805.93472613511</v>
      </c>
      <c r="AT58" s="1">
        <f t="shared" si="53"/>
        <v>1214029.8160316125</v>
      </c>
      <c r="AU58" s="1">
        <f t="shared" si="53"/>
        <v>944749.21971098008</v>
      </c>
      <c r="AV58" s="1">
        <f t="shared" si="53"/>
        <v>680854.23531676049</v>
      </c>
      <c r="AW58" s="1">
        <f t="shared" si="53"/>
        <v>912237.15061042528</v>
      </c>
      <c r="AX58" s="1">
        <f t="shared" si="53"/>
        <v>893992.40759821679</v>
      </c>
      <c r="AY58" s="1">
        <f t="shared" si="53"/>
        <v>631112.55944625253</v>
      </c>
      <c r="AZ58" s="1">
        <f t="shared" si="52"/>
        <v>5321787.1838034047</v>
      </c>
      <c r="BA58" s="1">
        <f t="shared" si="52"/>
        <v>8473223.3857909553</v>
      </c>
      <c r="BB58" s="1">
        <f t="shared" si="52"/>
        <v>11079609.920308784</v>
      </c>
    </row>
    <row r="59" spans="1:54" x14ac:dyDescent="0.25">
      <c r="A59" s="5" t="s">
        <v>22</v>
      </c>
      <c r="C59" s="1">
        <f t="shared" ref="C59:O59" si="57">C29-C49</f>
        <v>864360.00000000012</v>
      </c>
      <c r="D59" s="1">
        <f t="shared" si="57"/>
        <v>1729072.8</v>
      </c>
      <c r="E59" s="1">
        <f t="shared" si="57"/>
        <v>2435371.3440000005</v>
      </c>
      <c r="F59" s="1">
        <f t="shared" si="57"/>
        <v>3251023.9171200003</v>
      </c>
      <c r="G59" s="1">
        <f t="shared" si="57"/>
        <v>4561923.4387775995</v>
      </c>
      <c r="H59" s="1">
        <f t="shared" si="57"/>
        <v>3588684.9700020486</v>
      </c>
      <c r="I59" s="1">
        <f t="shared" si="57"/>
        <v>3516911.2706020074</v>
      </c>
      <c r="J59" s="1">
        <f t="shared" si="57"/>
        <v>4328573.0451899664</v>
      </c>
      <c r="K59" s="1">
        <f t="shared" si="57"/>
        <v>4242001.5842861673</v>
      </c>
      <c r="L59" s="1">
        <f t="shared" si="57"/>
        <v>4157161.5526004443</v>
      </c>
      <c r="M59" s="1">
        <f t="shared" si="57"/>
        <v>4956018.3215484358</v>
      </c>
      <c r="N59" s="1">
        <f t="shared" si="57"/>
        <v>3974897.9551174669</v>
      </c>
      <c r="O59" s="80">
        <f t="shared" si="57"/>
        <v>41606000.199244134</v>
      </c>
      <c r="P59" s="1">
        <f t="shared" si="53"/>
        <v>3013399.996015118</v>
      </c>
      <c r="Q59" s="1">
        <f t="shared" si="53"/>
        <v>2953131.9960948154</v>
      </c>
      <c r="R59" s="1">
        <f t="shared" si="53"/>
        <v>3776069.3561729188</v>
      </c>
      <c r="S59" s="1">
        <f t="shared" si="53"/>
        <v>2818547.9690494612</v>
      </c>
      <c r="T59" s="1">
        <f t="shared" si="53"/>
        <v>3644177.0096684713</v>
      </c>
      <c r="U59" s="1">
        <f t="shared" si="53"/>
        <v>3571293.4694751017</v>
      </c>
      <c r="V59" s="1">
        <f t="shared" si="53"/>
        <v>2617867.6000856003</v>
      </c>
      <c r="W59" s="1">
        <f t="shared" si="53"/>
        <v>3447510.2480838876</v>
      </c>
      <c r="X59" s="1">
        <f t="shared" si="53"/>
        <v>4260560.0431222096</v>
      </c>
      <c r="Y59" s="1">
        <f t="shared" si="53"/>
        <v>3293348.8422597656</v>
      </c>
      <c r="Z59" s="1">
        <f t="shared" si="53"/>
        <v>4109481.8654145701</v>
      </c>
      <c r="AA59" s="1">
        <f t="shared" si="53"/>
        <v>4027292.2281062789</v>
      </c>
      <c r="AB59" s="1">
        <f t="shared" si="53"/>
        <v>2182746.3835441535</v>
      </c>
      <c r="AC59" s="1">
        <f t="shared" si="53"/>
        <v>5984611.4558732715</v>
      </c>
      <c r="AD59" s="1">
        <f t="shared" si="53"/>
        <v>5864919.2267558062</v>
      </c>
      <c r="AE59" s="1">
        <f t="shared" si="53"/>
        <v>4865620.8422206901</v>
      </c>
      <c r="AF59" s="1">
        <f t="shared" si="53"/>
        <v>5650308.4253762756</v>
      </c>
      <c r="AG59" s="1">
        <f t="shared" si="53"/>
        <v>5537302.2568687499</v>
      </c>
      <c r="AH59" s="1">
        <f t="shared" si="53"/>
        <v>4544556.2117313761</v>
      </c>
      <c r="AI59" s="1">
        <f t="shared" si="53"/>
        <v>5335665.0874967482</v>
      </c>
      <c r="AJ59" s="1">
        <f t="shared" si="53"/>
        <v>6110951.7857468128</v>
      </c>
      <c r="AK59" s="1">
        <f t="shared" si="53"/>
        <v>5106732.7500318773</v>
      </c>
      <c r="AL59" s="1">
        <f t="shared" si="53"/>
        <v>5886598.0950312382</v>
      </c>
      <c r="AM59" s="1">
        <f t="shared" si="53"/>
        <v>5768866.1331306137</v>
      </c>
      <c r="AN59" s="1">
        <f t="shared" si="53"/>
        <v>3889488.8104680022</v>
      </c>
      <c r="AO59" s="1">
        <f t="shared" si="53"/>
        <v>7657219.0342586432</v>
      </c>
      <c r="AP59" s="1">
        <f t="shared" si="53"/>
        <v>7504074.6535734702</v>
      </c>
      <c r="AQ59" s="1">
        <f t="shared" si="53"/>
        <v>6471993.1605020016</v>
      </c>
      <c r="AR59" s="1">
        <f t="shared" si="53"/>
        <v>7224553.2972919615</v>
      </c>
      <c r="AS59" s="1">
        <f t="shared" si="53"/>
        <v>7080062.231346122</v>
      </c>
      <c r="AT59" s="1">
        <f t="shared" si="53"/>
        <v>6056460.9867191995</v>
      </c>
      <c r="AU59" s="1">
        <f t="shared" si="53"/>
        <v>6817331.7669848157</v>
      </c>
      <c r="AV59" s="1">
        <f t="shared" si="53"/>
        <v>7562985.1316451188</v>
      </c>
      <c r="AW59" s="1">
        <f t="shared" si="53"/>
        <v>6529725.4290122166</v>
      </c>
      <c r="AX59" s="1">
        <f t="shared" si="53"/>
        <v>7281130.9204319725</v>
      </c>
      <c r="AY59" s="1">
        <f t="shared" si="53"/>
        <v>7135508.3020233335</v>
      </c>
      <c r="AZ59" s="1">
        <f t="shared" si="52"/>
        <v>41532680.623548195</v>
      </c>
      <c r="BA59" s="1">
        <f t="shared" si="52"/>
        <v>62838878.653807625</v>
      </c>
      <c r="BB59" s="1">
        <f t="shared" si="52"/>
        <v>81210533.724256843</v>
      </c>
    </row>
    <row r="60" spans="1:54" x14ac:dyDescent="0.25">
      <c r="A60" s="5" t="s">
        <v>23</v>
      </c>
      <c r="C60" s="1">
        <f t="shared" ref="C60:O60" si="58">C30-C50</f>
        <v>549920</v>
      </c>
      <c r="D60" s="1">
        <f t="shared" si="58"/>
        <v>540021.43999999994</v>
      </c>
      <c r="E60" s="1">
        <f t="shared" si="58"/>
        <v>2965661.0540800001</v>
      </c>
      <c r="F60" s="1">
        <f t="shared" si="58"/>
        <v>1498199.1551065601</v>
      </c>
      <c r="G60" s="1">
        <f t="shared" si="58"/>
        <v>1785471.570314642</v>
      </c>
      <c r="H60" s="1">
        <f t="shared" si="58"/>
        <v>3717333.0820489782</v>
      </c>
      <c r="I60" s="1">
        <f t="shared" si="58"/>
        <v>1686421.0865720967</v>
      </c>
      <c r="J60" s="1">
        <f t="shared" si="58"/>
        <v>1656065.5070137992</v>
      </c>
      <c r="K60" s="1">
        <f t="shared" si="58"/>
        <v>3590256.3278875505</v>
      </c>
      <c r="L60" s="1">
        <f t="shared" si="58"/>
        <v>1561631.7139855747</v>
      </c>
      <c r="M60" s="1">
        <f t="shared" si="58"/>
        <v>1533522.3431338344</v>
      </c>
      <c r="N60" s="1">
        <f t="shared" si="58"/>
        <v>3469918.9409574256</v>
      </c>
      <c r="O60" s="80">
        <f t="shared" si="58"/>
        <v>24554422.221100461</v>
      </c>
      <c r="P60" s="1">
        <f t="shared" si="53"/>
        <v>1443460.4000201917</v>
      </c>
      <c r="Q60" s="1">
        <f t="shared" si="53"/>
        <v>1417478.1128198283</v>
      </c>
      <c r="R60" s="1">
        <f t="shared" si="53"/>
        <v>3355963.5067890715</v>
      </c>
      <c r="S60" s="1">
        <f t="shared" si="53"/>
        <v>1331556.1636668681</v>
      </c>
      <c r="T60" s="1">
        <f t="shared" si="53"/>
        <v>1307588.1527208646</v>
      </c>
      <c r="U60" s="1">
        <f t="shared" si="53"/>
        <v>3248051.5659718891</v>
      </c>
      <c r="V60" s="1">
        <f t="shared" si="53"/>
        <v>1225586.6377843949</v>
      </c>
      <c r="W60" s="1">
        <f t="shared" si="53"/>
        <v>1203526.0783042759</v>
      </c>
      <c r="X60" s="1">
        <f t="shared" si="53"/>
        <v>3145862.6088947989</v>
      </c>
      <c r="Y60" s="1">
        <f t="shared" si="53"/>
        <v>1125237.0819346923</v>
      </c>
      <c r="Z60" s="1">
        <f t="shared" si="53"/>
        <v>1104982.8144598682</v>
      </c>
      <c r="AA60" s="1">
        <f t="shared" si="53"/>
        <v>3049093.1237995904</v>
      </c>
      <c r="AB60" s="1">
        <f t="shared" si="53"/>
        <v>1030209.4475711978</v>
      </c>
      <c r="AC60" s="1">
        <f t="shared" si="53"/>
        <v>2897105.6775149163</v>
      </c>
      <c r="AD60" s="1">
        <f t="shared" si="53"/>
        <v>4808957.775319648</v>
      </c>
      <c r="AE60" s="1">
        <f t="shared" si="53"/>
        <v>2758396.535363894</v>
      </c>
      <c r="AF60" s="1">
        <f t="shared" si="53"/>
        <v>2708745.3977273442</v>
      </c>
      <c r="AG60" s="1">
        <f t="shared" si="53"/>
        <v>4623987.9805682516</v>
      </c>
      <c r="AH60" s="1">
        <f t="shared" si="53"/>
        <v>2576756.1969180238</v>
      </c>
      <c r="AI60" s="1">
        <f t="shared" si="53"/>
        <v>2530374.585373499</v>
      </c>
      <c r="AJ60" s="1">
        <f t="shared" si="53"/>
        <v>4448827.8428367758</v>
      </c>
      <c r="AK60" s="1">
        <f t="shared" si="53"/>
        <v>2404748.9416657137</v>
      </c>
      <c r="AL60" s="1">
        <f t="shared" si="53"/>
        <v>2361463.4607157311</v>
      </c>
      <c r="AM60" s="1">
        <f t="shared" si="53"/>
        <v>4282957.1184228482</v>
      </c>
      <c r="AN60" s="1">
        <f t="shared" si="53"/>
        <v>2241863.8902912368</v>
      </c>
      <c r="AO60" s="1">
        <f t="shared" si="53"/>
        <v>4086950.3402659944</v>
      </c>
      <c r="AP60" s="1">
        <f t="shared" si="53"/>
        <v>5977385.2341412064</v>
      </c>
      <c r="AQ60" s="1">
        <f t="shared" si="53"/>
        <v>3905792.2999266647</v>
      </c>
      <c r="AR60" s="1">
        <f t="shared" si="53"/>
        <v>3835488.0385279851</v>
      </c>
      <c r="AS60" s="1">
        <f t="shared" si="53"/>
        <v>5730449.2538344814</v>
      </c>
      <c r="AT60" s="1">
        <f t="shared" si="53"/>
        <v>3663301.1672654608</v>
      </c>
      <c r="AU60" s="1">
        <f t="shared" si="53"/>
        <v>3597361.7462546821</v>
      </c>
      <c r="AV60" s="1">
        <f t="shared" si="53"/>
        <v>5496609.2348220982</v>
      </c>
      <c r="AW60" s="1">
        <f t="shared" si="53"/>
        <v>3433670.2685953001</v>
      </c>
      <c r="AX60" s="1">
        <f t="shared" si="53"/>
        <v>3371864.2037605848</v>
      </c>
      <c r="AY60" s="1">
        <f t="shared" si="53"/>
        <v>5275170.6480928948</v>
      </c>
      <c r="AZ60" s="1">
        <f t="shared" si="52"/>
        <v>22958386.247166336</v>
      </c>
      <c r="BA60" s="1">
        <f t="shared" si="52"/>
        <v>37432530.959997848</v>
      </c>
      <c r="BB60" s="1">
        <f t="shared" si="52"/>
        <v>50615906.325778589</v>
      </c>
    </row>
    <row r="61" spans="1:54" x14ac:dyDescent="0.25">
      <c r="A61" s="5" t="s">
        <v>24</v>
      </c>
      <c r="C61" s="1">
        <f t="shared" ref="C61:O61" si="59">C31-C51</f>
        <v>515550</v>
      </c>
      <c r="D61" s="1">
        <f t="shared" si="59"/>
        <v>997270.09999999986</v>
      </c>
      <c r="E61" s="1">
        <f t="shared" si="59"/>
        <v>930219.23820000002</v>
      </c>
      <c r="F61" s="1">
        <f t="shared" si="59"/>
        <v>1920025.2919123999</v>
      </c>
      <c r="G61" s="1">
        <f t="shared" si="59"/>
        <v>1689064.8366579765</v>
      </c>
      <c r="H61" s="1">
        <f t="shared" si="59"/>
        <v>2149661.6695981333</v>
      </c>
      <c r="I61" s="1">
        <f t="shared" si="59"/>
        <v>1619967.7595453665</v>
      </c>
      <c r="J61" s="1">
        <f t="shared" si="59"/>
        <v>2081808.3398735502</v>
      </c>
      <c r="K61" s="1">
        <f t="shared" si="59"/>
        <v>1553335.7897558261</v>
      </c>
      <c r="L61" s="1">
        <f t="shared" si="59"/>
        <v>2016375.7455402215</v>
      </c>
      <c r="M61" s="1">
        <f t="shared" si="59"/>
        <v>1489080.9821204972</v>
      </c>
      <c r="N61" s="1">
        <f t="shared" si="59"/>
        <v>1953277.5244423286</v>
      </c>
      <c r="O61" s="80">
        <f t="shared" si="59"/>
        <v>18915637.277646299</v>
      </c>
      <c r="P61" s="1">
        <f t="shared" si="53"/>
        <v>1427118.5290023664</v>
      </c>
      <c r="Q61" s="1">
        <f t="shared" si="53"/>
        <v>1892430.395480324</v>
      </c>
      <c r="R61" s="1">
        <f t="shared" si="53"/>
        <v>1367366.6483616778</v>
      </c>
      <c r="S61" s="1">
        <f t="shared" si="53"/>
        <v>1833754.048691168</v>
      </c>
      <c r="T61" s="1">
        <f t="shared" si="53"/>
        <v>1309746.4758147267</v>
      </c>
      <c r="U61" s="1">
        <f t="shared" si="53"/>
        <v>1777171.0392500618</v>
      </c>
      <c r="V61" s="1">
        <f t="shared" si="53"/>
        <v>1254181.9605435603</v>
      </c>
      <c r="W61" s="1">
        <f t="shared" si="53"/>
        <v>1722606.6852537766</v>
      </c>
      <c r="X61" s="1">
        <f t="shared" si="53"/>
        <v>1200599.7649192084</v>
      </c>
      <c r="Y61" s="1">
        <f t="shared" si="53"/>
        <v>1669988.9691506629</v>
      </c>
      <c r="Z61" s="1">
        <f t="shared" si="53"/>
        <v>1148929.1677059506</v>
      </c>
      <c r="AA61" s="1">
        <f t="shared" si="53"/>
        <v>1619248.4426872437</v>
      </c>
      <c r="AB61" s="1">
        <f t="shared" si="53"/>
        <v>1099101.9707188732</v>
      </c>
      <c r="AC61" s="1">
        <f t="shared" si="53"/>
        <v>3337918.1352459332</v>
      </c>
      <c r="AD61" s="1">
        <f t="shared" si="53"/>
        <v>2786835.6088115061</v>
      </c>
      <c r="AE61" s="1">
        <f t="shared" si="53"/>
        <v>3227672.5678528994</v>
      </c>
      <c r="AF61" s="1">
        <f t="shared" si="53"/>
        <v>2678574.4616315467</v>
      </c>
      <c r="AG61" s="1">
        <f t="shared" si="53"/>
        <v>3121360.1213221792</v>
      </c>
      <c r="AH61" s="1">
        <f t="shared" si="53"/>
        <v>2574175.6391383801</v>
      </c>
      <c r="AI61" s="1">
        <f t="shared" si="53"/>
        <v>3018840.4776338893</v>
      </c>
      <c r="AJ61" s="1">
        <f t="shared" si="53"/>
        <v>2473501.3490364794</v>
      </c>
      <c r="AK61" s="1">
        <f t="shared" si="53"/>
        <v>2919978.3247538228</v>
      </c>
      <c r="AL61" s="1">
        <f t="shared" si="53"/>
        <v>2376418.7149082539</v>
      </c>
      <c r="AM61" s="1">
        <f t="shared" si="53"/>
        <v>2824643.1780399056</v>
      </c>
      <c r="AN61" s="1">
        <f t="shared" si="53"/>
        <v>2282799.6008351869</v>
      </c>
      <c r="AO61" s="1">
        <f t="shared" si="53"/>
        <v>4500309.2080201525</v>
      </c>
      <c r="AP61" s="1">
        <f t="shared" ref="AP61:AY61" si="60">AP31-AP51</f>
        <v>3928303.6422757907</v>
      </c>
      <c r="AQ61" s="1">
        <f t="shared" si="60"/>
        <v>4348594.1767148264</v>
      </c>
      <c r="AR61" s="1">
        <f t="shared" si="60"/>
        <v>3779319.4815339595</v>
      </c>
      <c r="AS61" s="1">
        <f t="shared" si="60"/>
        <v>4202291.7308663484</v>
      </c>
      <c r="AT61" s="1">
        <f t="shared" si="60"/>
        <v>3635650.479710754</v>
      </c>
      <c r="AU61" s="1">
        <f t="shared" si="60"/>
        <v>4061208.7710759602</v>
      </c>
      <c r="AV61" s="1">
        <f t="shared" si="60"/>
        <v>3497107.0131965932</v>
      </c>
      <c r="AW61" s="1">
        <f t="shared" si="60"/>
        <v>3925159.0869590542</v>
      </c>
      <c r="AX61" s="1">
        <f t="shared" si="60"/>
        <v>3363506.2233937914</v>
      </c>
      <c r="AY61" s="1">
        <f t="shared" si="60"/>
        <v>3793963.1113727032</v>
      </c>
      <c r="AZ61" s="1">
        <f t="shared" si="52"/>
        <v>18223142.12686073</v>
      </c>
      <c r="BA61" s="1">
        <f t="shared" si="52"/>
        <v>32439020.549093664</v>
      </c>
      <c r="BB61" s="1">
        <f t="shared" si="52"/>
        <v>45318212.525955126</v>
      </c>
    </row>
    <row r="62" spans="1:54" x14ac:dyDescent="0.25">
      <c r="A62" s="5" t="s">
        <v>25</v>
      </c>
      <c r="C62" s="1">
        <f t="shared" ref="C62:AY62" si="61">C32-C52</f>
        <v>0</v>
      </c>
      <c r="D62" s="1">
        <f t="shared" si="61"/>
        <v>0</v>
      </c>
      <c r="E62" s="1">
        <f t="shared" si="61"/>
        <v>0</v>
      </c>
      <c r="F62" s="1">
        <f t="shared" si="61"/>
        <v>0</v>
      </c>
      <c r="G62" s="1">
        <f t="shared" si="61"/>
        <v>0</v>
      </c>
      <c r="H62" s="1">
        <f t="shared" si="61"/>
        <v>0</v>
      </c>
      <c r="I62" s="1">
        <f t="shared" si="61"/>
        <v>0</v>
      </c>
      <c r="J62" s="1">
        <f t="shared" si="61"/>
        <v>0</v>
      </c>
      <c r="K62" s="1">
        <f t="shared" si="61"/>
        <v>0</v>
      </c>
      <c r="L62" s="1">
        <f t="shared" si="61"/>
        <v>0</v>
      </c>
      <c r="M62" s="1">
        <f t="shared" si="61"/>
        <v>0</v>
      </c>
      <c r="N62" s="1">
        <f t="shared" si="61"/>
        <v>0</v>
      </c>
      <c r="O62" s="80">
        <f t="shared" si="61"/>
        <v>0</v>
      </c>
      <c r="P62" s="1">
        <f t="shared" si="61"/>
        <v>0</v>
      </c>
      <c r="Q62" s="1">
        <f t="shared" si="61"/>
        <v>0</v>
      </c>
      <c r="R62" s="1">
        <f t="shared" si="61"/>
        <v>0</v>
      </c>
      <c r="S62" s="1">
        <f t="shared" si="61"/>
        <v>0</v>
      </c>
      <c r="T62" s="1">
        <f t="shared" si="61"/>
        <v>0</v>
      </c>
      <c r="U62" s="1">
        <f t="shared" si="61"/>
        <v>0</v>
      </c>
      <c r="V62" s="1">
        <f t="shared" si="61"/>
        <v>0</v>
      </c>
      <c r="W62" s="1">
        <f t="shared" si="61"/>
        <v>0</v>
      </c>
      <c r="X62" s="1">
        <f t="shared" si="61"/>
        <v>0</v>
      </c>
      <c r="Y62" s="1">
        <f t="shared" si="61"/>
        <v>0</v>
      </c>
      <c r="Z62" s="1">
        <f t="shared" si="61"/>
        <v>0</v>
      </c>
      <c r="AA62" s="1">
        <f t="shared" si="61"/>
        <v>0</v>
      </c>
      <c r="AB62" s="1">
        <f t="shared" si="61"/>
        <v>0</v>
      </c>
      <c r="AC62" s="1">
        <f t="shared" si="61"/>
        <v>0</v>
      </c>
      <c r="AD62" s="1">
        <f t="shared" si="61"/>
        <v>0</v>
      </c>
      <c r="AE62" s="1">
        <f t="shared" si="61"/>
        <v>0</v>
      </c>
      <c r="AF62" s="1">
        <f t="shared" si="61"/>
        <v>0</v>
      </c>
      <c r="AG62" s="1">
        <f t="shared" si="61"/>
        <v>0</v>
      </c>
      <c r="AH62" s="1">
        <f t="shared" si="61"/>
        <v>0</v>
      </c>
      <c r="AI62" s="1">
        <f t="shared" si="61"/>
        <v>0</v>
      </c>
      <c r="AJ62" s="1">
        <f t="shared" si="61"/>
        <v>0</v>
      </c>
      <c r="AK62" s="1">
        <f t="shared" si="61"/>
        <v>0</v>
      </c>
      <c r="AL62" s="1">
        <f t="shared" si="61"/>
        <v>0</v>
      </c>
      <c r="AM62" s="1">
        <f t="shared" si="61"/>
        <v>0</v>
      </c>
      <c r="AN62" s="1">
        <f t="shared" si="61"/>
        <v>0</v>
      </c>
      <c r="AO62" s="1">
        <f t="shared" si="61"/>
        <v>0</v>
      </c>
      <c r="AP62" s="1">
        <f t="shared" si="61"/>
        <v>0</v>
      </c>
      <c r="AQ62" s="1">
        <f t="shared" si="61"/>
        <v>0</v>
      </c>
      <c r="AR62" s="1">
        <f t="shared" si="61"/>
        <v>0</v>
      </c>
      <c r="AS62" s="1">
        <f t="shared" si="61"/>
        <v>0</v>
      </c>
      <c r="AT62" s="1">
        <f t="shared" si="61"/>
        <v>0</v>
      </c>
      <c r="AU62" s="1">
        <f t="shared" si="61"/>
        <v>0</v>
      </c>
      <c r="AV62" s="1">
        <f t="shared" si="61"/>
        <v>0</v>
      </c>
      <c r="AW62" s="1">
        <f t="shared" si="61"/>
        <v>0</v>
      </c>
      <c r="AX62" s="1">
        <f t="shared" si="61"/>
        <v>0</v>
      </c>
      <c r="AY62" s="1">
        <f t="shared" si="61"/>
        <v>0</v>
      </c>
      <c r="AZ62" s="1">
        <f t="shared" si="52"/>
        <v>0</v>
      </c>
      <c r="BA62" s="1">
        <f t="shared" si="52"/>
        <v>0</v>
      </c>
      <c r="BB62" s="1">
        <f t="shared" si="52"/>
        <v>0</v>
      </c>
    </row>
    <row r="64" spans="1:54" x14ac:dyDescent="0.25">
      <c r="A64" s="19" t="s">
        <v>47</v>
      </c>
      <c r="C64" s="3">
        <f>SUM(C65:C72)</f>
        <v>2394732.9610651759</v>
      </c>
      <c r="D64" s="3">
        <f t="shared" ref="D64:O64" si="62">SUM(D65:D72)</f>
        <v>6080198.5747952694</v>
      </c>
      <c r="E64" s="3">
        <f t="shared" si="62"/>
        <v>12781753.454346603</v>
      </c>
      <c r="F64" s="3">
        <f t="shared" si="62"/>
        <v>20195433.259483989</v>
      </c>
      <c r="G64" s="3">
        <f t="shared" si="62"/>
        <v>29128392.144610096</v>
      </c>
      <c r="H64" s="3">
        <f t="shared" si="62"/>
        <v>39450088.099953346</v>
      </c>
      <c r="I64" s="3">
        <f t="shared" si="62"/>
        <v>47249166.216772601</v>
      </c>
      <c r="J64" s="3">
        <f t="shared" si="62"/>
        <v>56207037.059879035</v>
      </c>
      <c r="K64" s="3">
        <f t="shared" si="62"/>
        <v>66551126.133820206</v>
      </c>
      <c r="L64" s="3">
        <f t="shared" si="62"/>
        <v>75015967.425874978</v>
      </c>
      <c r="M64" s="3">
        <f t="shared" si="62"/>
        <v>83987298.711730331</v>
      </c>
      <c r="N64" s="3">
        <f t="shared" si="62"/>
        <v>94351815.056474954</v>
      </c>
      <c r="O64" s="79">
        <f t="shared" si="62"/>
        <v>94351815.056474954</v>
      </c>
      <c r="P64" s="3">
        <f>SUM(P65:P72)</f>
        <v>99564571.225378305</v>
      </c>
      <c r="Q64" s="3">
        <f t="shared" ref="Q64:AA64" si="63">SUM(Q65:Q72)</f>
        <v>106866143.79072008</v>
      </c>
      <c r="R64" s="3">
        <f t="shared" si="63"/>
        <v>116225906.50635113</v>
      </c>
      <c r="S64" s="3">
        <f t="shared" si="63"/>
        <v>123526302.79236844</v>
      </c>
      <c r="T64" s="3">
        <f t="shared" si="63"/>
        <v>130915260.66900991</v>
      </c>
      <c r="U64" s="3">
        <f t="shared" si="63"/>
        <v>140363002.7152521</v>
      </c>
      <c r="V64" s="3">
        <f t="shared" si="63"/>
        <v>146865265.87913108</v>
      </c>
      <c r="W64" s="3">
        <f t="shared" si="63"/>
        <v>154356409.79964164</v>
      </c>
      <c r="X64" s="3">
        <f t="shared" si="63"/>
        <v>163902372.7415005</v>
      </c>
      <c r="Y64" s="3">
        <f t="shared" si="63"/>
        <v>171144808.18214163</v>
      </c>
      <c r="Z64" s="3">
        <f t="shared" si="63"/>
        <v>178722430.07707942</v>
      </c>
      <c r="AA64" s="3">
        <f t="shared" si="63"/>
        <v>188360472.83959234</v>
      </c>
      <c r="AB64" s="3">
        <f>SUM(AB65:AB72)</f>
        <v>188533832.9158217</v>
      </c>
      <c r="AC64" s="3">
        <f t="shared" ref="AC64:AM64" si="64">SUM(AC65:AC72)</f>
        <v>202484769.20080256</v>
      </c>
      <c r="AD64" s="3">
        <f t="shared" si="64"/>
        <v>217509988.64635921</v>
      </c>
      <c r="AE64" s="3">
        <f t="shared" si="64"/>
        <v>230393604.58204788</v>
      </c>
      <c r="AF64" s="3">
        <f t="shared" si="64"/>
        <v>243285183.46297079</v>
      </c>
      <c r="AG64" s="3">
        <f t="shared" si="64"/>
        <v>258156555.42923579</v>
      </c>
      <c r="AH64" s="3">
        <f t="shared" si="64"/>
        <v>270005034.70565617</v>
      </c>
      <c r="AI64" s="3">
        <f t="shared" si="64"/>
        <v>282766528.50176567</v>
      </c>
      <c r="AJ64" s="3">
        <f t="shared" si="64"/>
        <v>297508493.51364863</v>
      </c>
      <c r="AK64" s="3">
        <f t="shared" si="64"/>
        <v>309874073.06716871</v>
      </c>
      <c r="AL64" s="3">
        <f t="shared" si="64"/>
        <v>322503442.92893553</v>
      </c>
      <c r="AM64" s="3">
        <f t="shared" si="64"/>
        <v>337123271.82116818</v>
      </c>
      <c r="AN64" s="3">
        <f>SUM(AN65:AN72)</f>
        <v>337497865.64499485</v>
      </c>
      <c r="AO64" s="3">
        <f t="shared" ref="AO64:BB64" si="65">SUM(AO65:AO72)</f>
        <v>356279434.06352633</v>
      </c>
      <c r="AP64" s="3">
        <f t="shared" si="65"/>
        <v>376069416.41878664</v>
      </c>
      <c r="AQ64" s="3">
        <f t="shared" si="65"/>
        <v>393653255.32555413</v>
      </c>
      <c r="AR64" s="3">
        <f t="shared" si="65"/>
        <v>411181821.54785049</v>
      </c>
      <c r="AS64" s="3">
        <f t="shared" si="65"/>
        <v>430628225.03509623</v>
      </c>
      <c r="AT64" s="3">
        <f t="shared" si="65"/>
        <v>446991035.78940243</v>
      </c>
      <c r="AU64" s="3">
        <f t="shared" si="65"/>
        <v>464207393.2242471</v>
      </c>
      <c r="AV64" s="3">
        <f t="shared" si="65"/>
        <v>483345963.11620951</v>
      </c>
      <c r="AW64" s="3">
        <f t="shared" si="65"/>
        <v>500051075.18951094</v>
      </c>
      <c r="AX64" s="3">
        <f t="shared" si="65"/>
        <v>516964069.35986829</v>
      </c>
      <c r="AY64" s="3">
        <f t="shared" si="65"/>
        <v>535812756.67397916</v>
      </c>
      <c r="AZ64" s="3">
        <f t="shared" si="65"/>
        <v>188360472.83959234</v>
      </c>
      <c r="BA64" s="3">
        <f t="shared" si="65"/>
        <v>337123271.82116818</v>
      </c>
      <c r="BB64" s="3">
        <f t="shared" si="65"/>
        <v>535812756.67397916</v>
      </c>
    </row>
    <row r="65" spans="1:54" x14ac:dyDescent="0.25">
      <c r="A65" s="5" t="s">
        <v>18</v>
      </c>
      <c r="C65" s="1">
        <f>Surrenders_BC!C13*(1+Assumptions!$B$17)</f>
        <v>18189.914735545546</v>
      </c>
      <c r="D65" s="1">
        <f>(Surrenders_BC!D13+BC!C65-Surrenders_BC!C13)*(1+Assumptions!$B$17)</f>
        <v>36330.239030182376</v>
      </c>
      <c r="E65" s="1">
        <f>(Surrenders_BC!E13+BC!D65-Surrenders_BC!D13)*(1+Assumptions!$B$17)</f>
        <v>65311.480117632847</v>
      </c>
      <c r="F65" s="1">
        <f>(Surrenders_BC!F13+BC!E65-Surrenders_BC!E13)*(1+Assumptions!$B$17)</f>
        <v>109412.57685845198</v>
      </c>
      <c r="G65" s="1">
        <f>(Surrenders_BC!G13+BC!F65-Surrenders_BC!F13)*(1+Assumptions!$B$17)</f>
        <v>158660.22704438312</v>
      </c>
      <c r="H65" s="1">
        <f>(Surrenders_BC!H13+BC!G65-Surrenders_BC!G13)*(1+Assumptions!$B$17)</f>
        <v>207775.76445062537</v>
      </c>
      <c r="I65" s="1">
        <f>(Surrenders_BC!I13+BC!H65-Surrenders_BC!H13)*(1+Assumptions!$B$17)</f>
        <v>256760.51659494379</v>
      </c>
      <c r="J65" s="1">
        <f>(Surrenders_BC!J13+BC!I65-Surrenders_BC!I13)*(1+Assumptions!$B$17)</f>
        <v>305615.80478092749</v>
      </c>
      <c r="K65" s="1">
        <f>(Surrenders_BC!K13+BC!J65-Surrenders_BC!J13)*(1+Assumptions!$B$17)</f>
        <v>354342.94414100656</v>
      </c>
      <c r="L65" s="1">
        <f>(Surrenders_BC!L13+BC!K65-Surrenders_BC!K13)*(1+Assumptions!$B$17)</f>
        <v>402943.2436792301</v>
      </c>
      <c r="M65" s="1">
        <f>(Surrenders_BC!M13+BC!L65-Surrenders_BC!L13)*(1+Assumptions!$B$17)</f>
        <v>451418.00631380605</v>
      </c>
      <c r="N65" s="1">
        <f>(Surrenders_BC!N13+BC!M65-Surrenders_BC!M13)*(1+Assumptions!$B$17)</f>
        <v>499768.52891940478</v>
      </c>
      <c r="O65" s="80">
        <f>N65</f>
        <v>499768.52891940478</v>
      </c>
      <c r="P65" s="1">
        <f>Surrenders_BC!P13*(1+Assumptions!$B$17)</f>
        <v>538611.83153758035</v>
      </c>
      <c r="Q65" s="1">
        <f>(Surrenders_BC!Q13+P65-Surrenders_BC!P13)*(1+Assumptions!$B$17)</f>
        <v>592670.543668509</v>
      </c>
      <c r="R65" s="1">
        <f>(Surrenders_BC!R13+Q65-Surrenders_BC!Q13)*(1+Assumptions!$B$17)</f>
        <v>646592.45733300969</v>
      </c>
      <c r="S65" s="1">
        <f>(Surrenders_BC!S13+R65-Surrenders_BC!R13)*(1+Assumptions!$B$17)</f>
        <v>700379.00732423854</v>
      </c>
      <c r="T65" s="1">
        <f>(Surrenders_BC!T13+S65-Surrenders_BC!S13)*(1+Assumptions!$B$17)</f>
        <v>754031.62183667615</v>
      </c>
      <c r="U65" s="1">
        <f>(Surrenders_BC!U13+T65-Surrenders_BC!T13)*(1+Assumptions!$B$17)</f>
        <v>807551.72251230071</v>
      </c>
      <c r="V65" s="1">
        <f>(Surrenders_BC!V13+U65-Surrenders_BC!U13)*(1+Assumptions!$B$17)</f>
        <v>860940.72448650561</v>
      </c>
      <c r="W65" s="1">
        <f>(Surrenders_BC!W13+V65-Surrenders_BC!V13)*(1+Assumptions!$B$17)</f>
        <v>914200.03643376101</v>
      </c>
      <c r="X65" s="1">
        <f>(Surrenders_BC!X13+W65-Surrenders_BC!W13)*(1+Assumptions!$B$17)</f>
        <v>967331.06061302649</v>
      </c>
      <c r="Y65" s="1">
        <f>(Surrenders_BC!Y13+X65-Surrenders_BC!X13)*(1+Assumptions!$B$17)</f>
        <v>1020335.1929129098</v>
      </c>
      <c r="Z65" s="1">
        <f>(Surrenders_BC!Z13+Y65-Surrenders_BC!Y13)*(1+Assumptions!$B$17)</f>
        <v>1073213.822896579</v>
      </c>
      <c r="AA65" s="1">
        <f>(Surrenders_BC!AA13+Z65-Surrenders_BC!Z13)*(1+Assumptions!$B$17)</f>
        <v>1125968.3338464256</v>
      </c>
      <c r="AB65" s="1">
        <f>Surrenders_BC!AB13*(1+Assumptions!$B$17)</f>
        <v>1145856.7259741565</v>
      </c>
      <c r="AC65" s="1">
        <f>(Surrenders_BC!AC13+AB65-Surrenders_BC!AB13)*(1+Assumptions!$B$17)</f>
        <v>1229852.9403107618</v>
      </c>
      <c r="AD65" s="1">
        <f>(Surrenders_BC!AD13+AC65-Surrenders_BC!AC13)*(1+Assumptions!$B$17)</f>
        <v>1313642.6665302666</v>
      </c>
      <c r="AE65" s="1">
        <f>(Surrenders_BC!AE13+AD65-Surrenders_BC!AD13)*(1+Assumptions!$B$17)</f>
        <v>1397228.1174635007</v>
      </c>
      <c r="AF65" s="1">
        <f>(Surrenders_BC!AF13+AE65-Surrenders_BC!AE13)*(1+Assumptions!$B$17)</f>
        <v>1480611.4958526103</v>
      </c>
      <c r="AG65" s="1">
        <f>(Surrenders_BC!AG13+AF65-Surrenders_BC!AF13)*(1+Assumptions!$B$17)</f>
        <v>1563794.9944220297</v>
      </c>
      <c r="AH65" s="1">
        <f>(Surrenders_BC!AH13+AG65-Surrenders_BC!AG13)*(1+Assumptions!$B$17)</f>
        <v>1646780.7959490574</v>
      </c>
      <c r="AI65" s="1">
        <f>(Surrenders_BC!AI13+AH65-Surrenders_BC!AH13)*(1+Assumptions!$B$17)</f>
        <v>1729571.0733340466</v>
      </c>
      <c r="AJ65" s="1">
        <f>(Surrenders_BC!AJ13+AI65-Surrenders_BC!AI13)*(1+Assumptions!$B$17)</f>
        <v>1812167.9896702056</v>
      </c>
      <c r="AK65" s="1">
        <f>(Surrenders_BC!AK13+AJ65-Surrenders_BC!AJ13)*(1+Assumptions!$B$17)</f>
        <v>1894573.6983130178</v>
      </c>
      <c r="AL65" s="1">
        <f>(Surrenders_BC!AL13+AK65-Surrenders_BC!AK13)*(1+Assumptions!$B$17)</f>
        <v>1976790.3429492766</v>
      </c>
      <c r="AM65" s="1">
        <f>(Surrenders_BC!AM13+AL65-Surrenders_BC!AL13)*(1+Assumptions!$B$17)</f>
        <v>2058820.0576657413</v>
      </c>
      <c r="AN65" s="1">
        <f>Surrenders_BC!AN13*(1+Assumptions!$B$17)</f>
        <v>2077646.4881281792</v>
      </c>
      <c r="AO65" s="1">
        <f>(Surrenders_BC!AO13+AN65-Surrenders_BC!AN13)*(1+Assumptions!$B$17)</f>
        <v>2190695.4109087125</v>
      </c>
      <c r="AP65" s="1">
        <f>(Surrenders_BC!AP13+AO65-Surrenders_BC!AO13)*(1+Assumptions!$B$17)</f>
        <v>2303476.9429521733</v>
      </c>
      <c r="AQ65" s="1">
        <f>(Surrenders_BC!AQ13+AP65-Surrenders_BC!AP13)*(1+Assumptions!$B$17)</f>
        <v>2415994.0337918256</v>
      </c>
      <c r="AR65" s="1">
        <f>(Surrenders_BC!AR13+AQ65-Surrenders_BC!AQ13)*(1+Assumptions!$B$17)</f>
        <v>2528249.619667531</v>
      </c>
      <c r="AS65" s="1">
        <f>(Surrenders_BC!AS13+AR65-Surrenders_BC!AR13)*(1+Assumptions!$B$17)</f>
        <v>2640246.6236199304</v>
      </c>
      <c r="AT65" s="1">
        <f>(Surrenders_BC!AT13+AS65-Surrenders_BC!AS13)*(1+Assumptions!$B$17)</f>
        <v>2751987.9555840963</v>
      </c>
      <c r="AU65" s="1">
        <f>(Surrenders_BC!AU13+AT65-Surrenders_BC!AT13)*(1+Assumptions!$B$17)</f>
        <v>2863476.5124826841</v>
      </c>
      <c r="AV65" s="1">
        <f>(Surrenders_BC!AV13+AU65-Surrenders_BC!AU13)*(1+Assumptions!$B$17)</f>
        <v>2974715.1783185615</v>
      </c>
      <c r="AW65" s="1">
        <f>(Surrenders_BC!AW13+AV65-Surrenders_BC!AV13)*(1+Assumptions!$B$17)</f>
        <v>3085706.8242669348</v>
      </c>
      <c r="AX65" s="1">
        <f>(Surrenders_BC!AX13+AW65-Surrenders_BC!AW13)*(1+Assumptions!$B$17)</f>
        <v>3196454.3087669695</v>
      </c>
      <c r="AY65" s="1">
        <f>(Surrenders_BC!AY13+AX65-Surrenders_BC!AX13)*(1+Assumptions!$B$17)</f>
        <v>3306960.4776129113</v>
      </c>
      <c r="AZ65" s="1">
        <f>AA65</f>
        <v>1125968.3338464256</v>
      </c>
      <c r="BA65" s="1">
        <f>AM65</f>
        <v>2058820.0576657413</v>
      </c>
      <c r="BB65" s="1">
        <f>AY65</f>
        <v>3306960.4776129113</v>
      </c>
    </row>
    <row r="66" spans="1:54" x14ac:dyDescent="0.25">
      <c r="A66" s="5" t="s">
        <v>19</v>
      </c>
      <c r="C66" s="1">
        <f>Surrenders_BC!C14*(1+Assumptions!$B$17)</f>
        <v>4199.9546931632303</v>
      </c>
      <c r="D66" s="1">
        <f>(Surrenders_BC!D14+BC!C66-Surrenders_BC!C14)*(1+Assumptions!$B$17)</f>
        <v>8350.6596246914523</v>
      </c>
      <c r="E66" s="1">
        <f>(Surrenders_BC!E14+BC!D66-Surrenders_BC!D14)*(1+Assumptions!$B$17)</f>
        <v>13935.235504014901</v>
      </c>
      <c r="F66" s="1">
        <f>(Surrenders_BC!F14+BC!E66-Surrenders_BC!E14)*(1+Assumptions!$B$17)</f>
        <v>23654.689954833895</v>
      </c>
      <c r="G66" s="1">
        <f>(Surrenders_BC!G14+BC!F66-Surrenders_BC!F14)*(1+Assumptions!$B$17)</f>
        <v>34249.080492295645</v>
      </c>
      <c r="H66" s="1">
        <f>(Surrenders_BC!H14+BC!G66-Surrenders_BC!G14)*(1+Assumptions!$B$17)</f>
        <v>44720.400038959218</v>
      </c>
      <c r="I66" s="1">
        <f>(Surrenders_BC!I14+BC!H66-Surrenders_BC!H14)*(1+Assumptions!$B$17)</f>
        <v>55070.612006454532</v>
      </c>
      <c r="J66" s="1">
        <f>(Surrenders_BC!J14+BC!I66-Surrenders_BC!I14)*(1+Assumptions!$B$17)</f>
        <v>65301.650739399847</v>
      </c>
      <c r="K66" s="1">
        <f>(Surrenders_BC!K14+BC!J66-Surrenders_BC!J14)*(1+Assumptions!$B$17)</f>
        <v>72944.860368450929</v>
      </c>
      <c r="L66" s="1">
        <f>(Surrenders_BC!L14+BC!K66-Surrenders_BC!K14)*(1+Assumptions!$B$17)</f>
        <v>82972.212025884262</v>
      </c>
      <c r="M66" s="1">
        <f>(Surrenders_BC!M14+BC!L66-Surrenders_BC!L14)*(1+Assumptions!$B$17)</f>
        <v>90415.000801642876</v>
      </c>
      <c r="N66" s="1">
        <f>(Surrenders_BC!N14+BC!M66-Surrenders_BC!M14)*(1+Assumptions!$B$17)</f>
        <v>100245.14952515437</v>
      </c>
      <c r="O66" s="80">
        <f t="shared" ref="O66:O72" si="66">N66</f>
        <v>100245.14952515437</v>
      </c>
      <c r="P66" s="1">
        <f>Surrenders_BC!P14*(1+Assumptions!$B$17)</f>
        <v>108013.12357791647</v>
      </c>
      <c r="Q66" s="1">
        <f>(Surrenders_BC!Q14+P66-Surrenders_BC!P14)*(1+Assumptions!$B$17)</f>
        <v>120087.56613865811</v>
      </c>
      <c r="R66" s="1">
        <f>(Surrenders_BC!R14+Q66-Surrenders_BC!Q14)*(1+Assumptions!$B$17)</f>
        <v>132025.72474684243</v>
      </c>
      <c r="S66" s="1">
        <f>(Surrenders_BC!S14+R66-Surrenders_BC!R14)*(1+Assumptions!$B$17)</f>
        <v>143829.79043230505</v>
      </c>
      <c r="T66" s="1">
        <f>(Surrenders_BC!T14+S66-Surrenders_BC!S14)*(1+Assumptions!$B$17)</f>
        <v>155501.92183992258</v>
      </c>
      <c r="U66" s="1">
        <f>(Surrenders_BC!U14+T66-Surrenders_BC!T14)*(1+Assumptions!$B$17)</f>
        <v>167044.24571696008</v>
      </c>
      <c r="V66" s="1">
        <f>(Surrenders_BC!V14+U66-Surrenders_BC!U14)*(1+Assumptions!$B$17)</f>
        <v>178458.85739311337</v>
      </c>
      <c r="W66" s="1">
        <f>(Surrenders_BC!W14+V66-Surrenders_BC!V14)*(1+Assumptions!$B$17)</f>
        <v>189747.82125335577</v>
      </c>
      <c r="X66" s="1">
        <f>(Surrenders_BC!X14+W66-Surrenders_BC!W14)*(1+Assumptions!$B$17)</f>
        <v>198442.6096194839</v>
      </c>
      <c r="Y66" s="1">
        <f>(Surrenders_BC!Y14+X66-Surrenders_BC!X14)*(1+Assumptions!$B$17)</f>
        <v>209515.31999377112</v>
      </c>
      <c r="Z66" s="1">
        <f>(Surrenders_BC!Z14+Y66-Surrenders_BC!Y14)*(1+Assumptions!$B$17)</f>
        <v>217997.3720426634</v>
      </c>
      <c r="AA66" s="1">
        <f>(Surrenders_BC!AA14+Z66-Surrenders_BC!Z14)*(1+Assumptions!$B$17)</f>
        <v>228860.81140583372</v>
      </c>
      <c r="AB66" s="1">
        <f>Surrenders_BC!AB14*(1+Assumptions!$B$17)</f>
        <v>232897.95618767926</v>
      </c>
      <c r="AC66" s="1">
        <f>(Surrenders_BC!AC14+AB66-Surrenders_BC!AB14)*(1+Assumptions!$B$17)</f>
        <v>249437.31450609508</v>
      </c>
      <c r="AD66" s="1">
        <f>(Surrenders_BC!AD14+AC66-Surrenders_BC!AC14)*(1+Assumptions!$B$17)</f>
        <v>265794.1647145992</v>
      </c>
      <c r="AE66" s="1">
        <f>(Surrenders_BC!AE14+AD66-Surrenders_BC!AD14)*(1+Assumptions!$B$17)</f>
        <v>281971.45913410967</v>
      </c>
      <c r="AF66" s="1">
        <f>(Surrenders_BC!AF14+AE66-Surrenders_BC!AE14)*(1+Assumptions!$B$17)</f>
        <v>297972.1065036006</v>
      </c>
      <c r="AG66" s="1">
        <f>(Surrenders_BC!AG14+AF66-Surrenders_BC!AF14)*(1+Assumptions!$B$17)</f>
        <v>313798.9726361318</v>
      </c>
      <c r="AH66" s="1">
        <f>(Surrenders_BC!AH14+AG66-Surrenders_BC!AG14)*(1+Assumptions!$B$17)</f>
        <v>329454.88106504636</v>
      </c>
      <c r="AI66" s="1">
        <f>(Surrenders_BC!AI14+AH66-Surrenders_BC!AH14)*(1+Assumptions!$B$17)</f>
        <v>344942.61368048226</v>
      </c>
      <c r="AJ66" s="1">
        <f>(Surrenders_BC!AJ14+AI66-Surrenders_BC!AI14)*(1+Assumptions!$B$17)</f>
        <v>357794.34977213101</v>
      </c>
      <c r="AK66" s="1">
        <f>(Surrenders_BC!AK14+AJ66-Surrenders_BC!AJ14)*(1+Assumptions!$B$17)</f>
        <v>372982.88343168685</v>
      </c>
      <c r="AL66" s="1">
        <f>(Surrenders_BC!AL14+AK66-Surrenders_BC!AK14)*(1+Assumptions!$B$17)</f>
        <v>385540.32069296075</v>
      </c>
      <c r="AM66" s="1">
        <f>(Surrenders_BC!AM14+AL66-Surrenders_BC!AL14)*(1+Assumptions!$B$17)</f>
        <v>400439.38349500741</v>
      </c>
      <c r="AN66" s="1">
        <f>Surrenders_BC!AN14*(1+Assumptions!$B$17)</f>
        <v>402634.33735896804</v>
      </c>
      <c r="AO66" s="1">
        <f>(Surrenders_BC!AO14+AN66-Surrenders_BC!AN14)*(1+Assumptions!$B$17)</f>
        <v>423112.67050545424</v>
      </c>
      <c r="AP66" s="1">
        <f>(Surrenders_BC!AP14+AO66-Surrenders_BC!AO14)*(1+Assumptions!$B$17)</f>
        <v>443370.64118935628</v>
      </c>
      <c r="AQ66" s="1">
        <f>(Surrenders_BC!AQ14+AP66-Surrenders_BC!AP14)*(1+Assumptions!$B$17)</f>
        <v>463411.83904926112</v>
      </c>
      <c r="AR66" s="1">
        <f>(Surrenders_BC!AR14+AQ66-Surrenders_BC!AQ14)*(1+Assumptions!$B$17)</f>
        <v>483239.80080957909</v>
      </c>
      <c r="AS66" s="1">
        <f>(Surrenders_BC!AS14+AR66-Surrenders_BC!AR14)*(1+Assumptions!$B$17)</f>
        <v>502858.01107730257</v>
      </c>
      <c r="AT66" s="1">
        <f>(Surrenders_BC!AT14+AS66-Surrenders_BC!AS14)*(1+Assumptions!$B$17)</f>
        <v>522269.90312682296</v>
      </c>
      <c r="AU66" s="1">
        <f>(Surrenders_BC!AU14+AT66-Surrenders_BC!AT14)*(1+Assumptions!$B$17)</f>
        <v>541478.85967298574</v>
      </c>
      <c r="AV66" s="1">
        <f>(Surrenders_BC!AV14+AU66-Surrenders_BC!AU14)*(1+Assumptions!$B$17)</f>
        <v>558017.65204834566</v>
      </c>
      <c r="AW66" s="1">
        <f>(Surrenders_BC!AW14+AV66-Surrenders_BC!AV14)*(1+Assumptions!$B$17)</f>
        <v>576859.65773809957</v>
      </c>
      <c r="AX66" s="1">
        <f>(Surrenders_BC!AX14+AW66-Surrenders_BC!AW14)*(1+Assumptions!$B$17)</f>
        <v>593037.55765069672</v>
      </c>
      <c r="AY66" s="1">
        <f>(Surrenders_BC!AY14+AX66-Surrenders_BC!AX14)*(1+Assumptions!$B$17)</f>
        <v>611524.64020950918</v>
      </c>
      <c r="AZ66" s="1">
        <f t="shared" ref="AZ66:AZ72" si="67">AA66</f>
        <v>228860.81140583372</v>
      </c>
      <c r="BA66" s="1">
        <f t="shared" ref="BA66:BA72" si="68">AM66</f>
        <v>400439.38349500741</v>
      </c>
      <c r="BB66" s="1">
        <f t="shared" ref="BB66:BB72" si="69">AY66</f>
        <v>611524.64020950918</v>
      </c>
    </row>
    <row r="67" spans="1:54" x14ac:dyDescent="0.25">
      <c r="A67" s="5" t="s">
        <v>20</v>
      </c>
      <c r="C67" s="1">
        <f>Surrenders_BC!C15*(1+Assumptions!$B$17)</f>
        <v>69950.251685094467</v>
      </c>
      <c r="D67" s="1">
        <f>(Surrenders_BC!D15+BC!C67-Surrenders_BC!C15)*(1+Assumptions!$B$17)</f>
        <v>89609.657138267576</v>
      </c>
      <c r="E67" s="1">
        <f>(Surrenders_BC!E15+BC!D67-Surrenders_BC!D15)*(1+Assumptions!$B$17)</f>
        <v>175978.28229929699</v>
      </c>
      <c r="F67" s="1">
        <f>(Surrenders_BC!F15+BC!E67-Surrenders_BC!E15)*(1+Assumptions!$B$17)</f>
        <v>232509.07150662394</v>
      </c>
      <c r="G67" s="1">
        <f>(Surrenders_BC!G15+BC!F67-Surrenders_BC!F15)*(1+Assumptions!$B$17)</f>
        <v>349301.06190252968</v>
      </c>
      <c r="H67" s="1">
        <f>(Surrenders_BC!H15+BC!G67-Surrenders_BC!G15)*(1+Assumptions!$B$17)</f>
        <v>415126.10356875253</v>
      </c>
      <c r="I67" s="1">
        <f>(Surrenders_BC!I15+BC!H67-Surrenders_BC!H15)*(1+Assumptions!$B$17)</f>
        <v>578523.85316324455</v>
      </c>
      <c r="J67" s="1">
        <f>(Surrenders_BC!J15+BC!I67-Surrenders_BC!I15)*(1+Assumptions!$B$17)</f>
        <v>641018.34599871095</v>
      </c>
      <c r="K67" s="1">
        <f>(Surrenders_BC!K15+BC!J67-Surrenders_BC!J15)*(1+Assumptions!$B$17)</f>
        <v>751887.36015176354</v>
      </c>
      <c r="L67" s="1">
        <f>(Surrenders_BC!L15+BC!K67-Surrenders_BC!K15)*(1+Assumptions!$B$17)</f>
        <v>861161.46184299479</v>
      </c>
      <c r="M67" s="1">
        <f>(Surrenders_BC!M15+BC!L67-Surrenders_BC!L15)*(1+Assumptions!$B$17)</f>
        <v>968870.67138178239</v>
      </c>
      <c r="N67" s="1">
        <f>(Surrenders_BC!N15+BC!M67-Surrenders_BC!M15)*(1+Assumptions!$B$17)</f>
        <v>1025783.7323833997</v>
      </c>
      <c r="O67" s="80">
        <f t="shared" si="66"/>
        <v>1025783.7323833997</v>
      </c>
      <c r="P67" s="1">
        <f>Surrenders_BC!P15*(1+Assumptions!$B$17)</f>
        <v>1160271.9311037799</v>
      </c>
      <c r="Q67" s="1">
        <f>(Surrenders_BC!Q15+P67-Surrenders_BC!P15)*(1+Assumptions!$B$17)</f>
        <v>1263381.6718438019</v>
      </c>
      <c r="R67" s="1">
        <f>(Surrenders_BC!R15+Q67-Surrenders_BC!Q15)*(1+Assumptions!$B$17)</f>
        <v>1414302.1040448244</v>
      </c>
      <c r="S67" s="1">
        <f>(Surrenders_BC!S15+R67-Surrenders_BC!R15)*(1+Assumptions!$B$17)</f>
        <v>1513813.7497568713</v>
      </c>
      <c r="T67" s="1">
        <f>(Surrenders_BC!T15+S67-Surrenders_BC!S15)*(1+Assumptions!$B$17)</f>
        <v>1661204.0427298839</v>
      </c>
      <c r="U67" s="1">
        <f>(Surrenders_BC!U15+T67-Surrenders_BC!T15)*(1+Assumptions!$B$17)</f>
        <v>1757252.2922530097</v>
      </c>
      <c r="V67" s="1">
        <f>(Surrenders_BC!V15+U67-Surrenders_BC!U15)*(1+Assumptions!$B$17)</f>
        <v>1901244.7411791985</v>
      </c>
      <c r="W67" s="1">
        <f>(Surrenders_BC!W15+V67-Surrenders_BC!V15)*(1+Assumptions!$B$17)</f>
        <v>1993959.529371053</v>
      </c>
      <c r="X67" s="1">
        <f>(Surrenders_BC!X15+W67-Surrenders_BC!W15)*(1+Assumptions!$B$17)</f>
        <v>2134681.75133907</v>
      </c>
      <c r="Y67" s="1">
        <f>(Surrenders_BC!Y15+X67-Surrenders_BC!X15)*(1+Assumptions!$B$17)</f>
        <v>2224188.4193080901</v>
      </c>
      <c r="Z67" s="1">
        <f>(Surrenders_BC!Z15+Y67-Surrenders_BC!Y15)*(1+Assumptions!$B$17)</f>
        <v>2361763.5204829662</v>
      </c>
      <c r="AA67" s="1">
        <f>(Surrenders_BC!AA15+Z67-Surrenders_BC!Z15)*(1+Assumptions!$B$17)</f>
        <v>2448182.9797491501</v>
      </c>
      <c r="AB67" s="1">
        <f>Surrenders_BC!AB15*(1+Assumptions!$B$17)</f>
        <v>2511250.0744343838</v>
      </c>
      <c r="AC67" s="1">
        <f>(Surrenders_BC!AC15+AB67-Surrenders_BC!AB15)*(1+Assumptions!$B$17)</f>
        <v>2665400.4259847184</v>
      </c>
      <c r="AD67" s="1">
        <f>(Surrenders_BC!AD15+AC67-Surrenders_BC!AC15)*(1+Assumptions!$B$17)</f>
        <v>2866689.4411956538</v>
      </c>
      <c r="AE67" s="1">
        <f>(Surrenders_BC!AE15+AD67-Surrenders_BC!AD15)*(1+Assumptions!$B$17)</f>
        <v>3015910.5462596822</v>
      </c>
      <c r="AF67" s="1">
        <f>(Surrenders_BC!AF15+AE67-Surrenders_BC!AE15)*(1+Assumptions!$B$17)</f>
        <v>3212363.8494386594</v>
      </c>
      <c r="AG67" s="1">
        <f>(Surrenders_BC!AG15+AF67-Surrenders_BC!AF15)*(1+Assumptions!$B$17)</f>
        <v>3356841.1090450971</v>
      </c>
      <c r="AH67" s="1">
        <f>(Surrenders_BC!AH15+AG67-Surrenders_BC!AG15)*(1+Assumptions!$B$17)</f>
        <v>3548640.795534241</v>
      </c>
      <c r="AI67" s="1">
        <f>(Surrenders_BC!AI15+AH67-Surrenders_BC!AH15)*(1+Assumptions!$B$17)</f>
        <v>3688553.058944209</v>
      </c>
      <c r="AJ67" s="1">
        <f>(Surrenders_BC!AJ15+AI67-Surrenders_BC!AI15)*(1+Assumptions!$B$17)</f>
        <v>3875874.7904566573</v>
      </c>
      <c r="AK67" s="1">
        <f>(Surrenders_BC!AK15+AJ67-Surrenders_BC!AJ15)*(1+Assumptions!$B$17)</f>
        <v>4011394.5893150792</v>
      </c>
      <c r="AL67" s="1">
        <f>(Surrenders_BC!AL15+AK67-Surrenders_BC!AK15)*(1+Assumptions!$B$17)</f>
        <v>4194407.8238730161</v>
      </c>
      <c r="AM67" s="1">
        <f>(Surrenders_BC!AM15+AL67-Surrenders_BC!AL15)*(1+Assumptions!$B$17)</f>
        <v>4325701.59800913</v>
      </c>
      <c r="AN67" s="1">
        <f>Surrenders_BC!AN15*(1+Assumptions!$B$17)</f>
        <v>4369452.6576503105</v>
      </c>
      <c r="AO67" s="1">
        <f>(Surrenders_BC!AO15+AN67-Surrenders_BC!AN15)*(1+Assumptions!$B$17)</f>
        <v>4567174.1009203773</v>
      </c>
      <c r="AP67" s="1">
        <f>(Surrenders_BC!AP15+AO67-Surrenders_BC!AO15)*(1+Assumptions!$B$17)</f>
        <v>4811502.0675073685</v>
      </c>
      <c r="AQ67" s="1">
        <f>(Surrenders_BC!AQ15+AP67-Surrenders_BC!AP15)*(1+Assumptions!$B$17)</f>
        <v>5003240.3875684422</v>
      </c>
      <c r="AR67" s="1">
        <f>(Surrenders_BC!AR15+AQ67-Surrenders_BC!AQ15)*(1+Assumptions!$B$17)</f>
        <v>5241699.3887610277</v>
      </c>
      <c r="AS67" s="1">
        <f>(Surrenders_BC!AS15+AR67-Surrenders_BC!AR15)*(1+Assumptions!$B$17)</f>
        <v>5427680.8675552104</v>
      </c>
      <c r="AT67" s="1">
        <f>(Surrenders_BC!AT15+AS67-Surrenders_BC!AS15)*(1+Assumptions!$B$17)</f>
        <v>5660493.1545969592</v>
      </c>
      <c r="AU67" s="1">
        <f>(Surrenders_BC!AU15+AT67-Surrenders_BC!AT15)*(1+Assumptions!$B$17)</f>
        <v>5840936.0853605857</v>
      </c>
      <c r="AV67" s="1">
        <f>(Surrenders_BC!AV15+AU67-Surrenders_BC!AU15)*(1+Assumptions!$B$17)</f>
        <v>6068316.0648639183</v>
      </c>
      <c r="AW67" s="1">
        <f>(Surrenders_BC!AW15+AV67-Surrenders_BC!AV15)*(1+Assumptions!$B$17)</f>
        <v>6243431.0376843615</v>
      </c>
      <c r="AX67" s="1">
        <f>(Surrenders_BC!AX15+AW67-Surrenders_BC!AW15)*(1+Assumptions!$B$17)</f>
        <v>6465585.5520491498</v>
      </c>
      <c r="AY67" s="1">
        <f>(Surrenders_BC!AY15+AX67-Surrenders_BC!AX15)*(1+Assumptions!$B$17)</f>
        <v>6635575.7292377166</v>
      </c>
      <c r="AZ67" s="1">
        <f t="shared" si="67"/>
        <v>2448182.9797491501</v>
      </c>
      <c r="BA67" s="1">
        <f t="shared" si="68"/>
        <v>4325701.59800913</v>
      </c>
      <c r="BB67" s="1">
        <f t="shared" si="69"/>
        <v>6635575.7292377166</v>
      </c>
    </row>
    <row r="68" spans="1:54" x14ac:dyDescent="0.25">
      <c r="A68" s="5" t="s">
        <v>21</v>
      </c>
      <c r="C68" s="1">
        <f>Surrenders_BC!C16*(1+Assumptions!$B$17)</f>
        <v>366245.07870749169</v>
      </c>
      <c r="D68" s="1">
        <f>(Surrenders_BC!D16+BC!C68-Surrenders_BC!C16)*(1+Assumptions!$B$17)</f>
        <v>726364.24692503293</v>
      </c>
      <c r="E68" s="1">
        <f>(Surrenders_BC!E16+BC!D68-Surrenders_BC!D16)*(1+Assumptions!$B$17)</f>
        <v>937918.74962418294</v>
      </c>
      <c r="F68" s="1">
        <f>(Surrenders_BC!F16+BC!E68-Surrenders_BC!E16)*(1+Assumptions!$B$17)</f>
        <v>1512227.3739190621</v>
      </c>
      <c r="G68" s="1">
        <f>(Surrenders_BC!G16+BC!F68-Surrenders_BC!F16)*(1+Assumptions!$B$17)</f>
        <v>2145815.9513061787</v>
      </c>
      <c r="H68" s="1">
        <f>(Surrenders_BC!H16+BC!G68-Surrenders_BC!G16)*(1+Assumptions!$B$17)</f>
        <v>2768905.9740551668</v>
      </c>
      <c r="I68" s="1">
        <f>(Surrenders_BC!I16+BC!H68-Surrenders_BC!H16)*(1+Assumptions!$B$17)</f>
        <v>3381714.5278054411</v>
      </c>
      <c r="J68" s="1">
        <f>(Surrenders_BC!J16+BC!I68-Surrenders_BC!I16)*(1+Assumptions!$B$17)</f>
        <v>3984454.3797748024</v>
      </c>
      <c r="K68" s="1">
        <f>(Surrenders_BC!K16+BC!J68-Surrenders_BC!J16)*(1+Assumptions!$B$17)</f>
        <v>4577334.0652041184</v>
      </c>
      <c r="L68" s="1">
        <f>(Surrenders_BC!L16+BC!K68-Surrenders_BC!K16)*(1+Assumptions!$B$17)</f>
        <v>4914755.9058267269</v>
      </c>
      <c r="M68" s="1">
        <f>(Surrenders_BC!M16+BC!L68-Surrenders_BC!L16)*(1+Assumptions!$B$17)</f>
        <v>5492635.7071990632</v>
      </c>
      <c r="N68" s="1">
        <f>(Surrenders_BC!N16+BC!M68-Surrenders_BC!M16)*(1+Assumptions!$B$17)</f>
        <v>6061171.5332776094</v>
      </c>
      <c r="O68" s="80">
        <f t="shared" si="66"/>
        <v>6061171.5332776094</v>
      </c>
      <c r="P68" s="1">
        <f>Surrenders_BC!P16*(1+Assumptions!$B$17)</f>
        <v>6499856.2190999053</v>
      </c>
      <c r="Q68" s="1">
        <f>(Surrenders_BC!Q16+P68-Surrenders_BC!P16)*(1+Assumptions!$B$17)</f>
        <v>7049887.4701419408</v>
      </c>
      <c r="R68" s="1">
        <f>(Surrenders_BC!R16+Q68-Surrenders_BC!Q16)*(1+Assumptions!$B$17)</f>
        <v>7345342.2658621455</v>
      </c>
      <c r="S68" s="1">
        <f>(Surrenders_BC!S16+R68-Surrenders_BC!R16)*(1+Assumptions!$B$17)</f>
        <v>8127920.9302212344</v>
      </c>
      <c r="T68" s="1">
        <f>(Surrenders_BC!T16+S68-Surrenders_BC!S16)*(1+Assumptions!$B$17)</f>
        <v>8652088.8487365078</v>
      </c>
      <c r="U68" s="1">
        <f>(Surrenders_BC!U16+T68-Surrenders_BC!T16)*(1+Assumptions!$B$17)</f>
        <v>8922219.5059641507</v>
      </c>
      <c r="V68" s="1">
        <f>(Surrenders_BC!V16+U68-Surrenders_BC!U16)*(1+Assumptions!$B$17)</f>
        <v>9680002.51376874</v>
      </c>
      <c r="W68" s="1">
        <f>(Surrenders_BC!W16+V68-Surrenders_BC!V16)*(1+Assumptions!$B$17)</f>
        <v>10179892.760048363</v>
      </c>
      <c r="X68" s="1">
        <f>(Surrenders_BC!X16+W68-Surrenders_BC!W16)*(1+Assumptions!$B$17)</f>
        <v>10426253.441928159</v>
      </c>
      <c r="Y68" s="1">
        <f>(Surrenders_BC!Y16+X68-Surrenders_BC!X16)*(1+Assumptions!$B$17)</f>
        <v>10914962.023580177</v>
      </c>
      <c r="Z68" s="1">
        <f>(Surrenders_BC!Z16+Y68-Surrenders_BC!Y16)*(1+Assumptions!$B$17)</f>
        <v>11396178.995138254</v>
      </c>
      <c r="AA68" s="1">
        <f>(Surrenders_BC!AA16+Z68-Surrenders_BC!Z16)*(1+Assumptions!$B$17)</f>
        <v>11624259.595070144</v>
      </c>
      <c r="AB68" s="1">
        <f>Surrenders_BC!AB16*(1+Assumptions!$B$17)</f>
        <v>11978083.428961573</v>
      </c>
      <c r="AC68" s="1">
        <f>(Surrenders_BC!AC16+AB68-Surrenders_BC!AB16)*(1+Assumptions!$B$17)</f>
        <v>12849431.897453578</v>
      </c>
      <c r="AD68" s="1">
        <f>(Surrenders_BC!AD16+AC68-Surrenders_BC!AC16)*(1+Assumptions!$B$17)</f>
        <v>13461188.161039282</v>
      </c>
      <c r="AE68" s="1">
        <f>(Surrenders_BC!AE16+AD68-Surrenders_BC!AD16)*(1+Assumptions!$B$17)</f>
        <v>14555157.476591285</v>
      </c>
      <c r="AF68" s="1">
        <f>(Surrenders_BC!AF16+AE68-Surrenders_BC!AE16)*(1+Assumptions!$B$17)</f>
        <v>15385908.078998404</v>
      </c>
      <c r="AG68" s="1">
        <f>(Surrenders_BC!AG16+AF68-Surrenders_BC!AF16)*(1+Assumptions!$B$17)</f>
        <v>15957914.260368275</v>
      </c>
      <c r="AH68" s="1">
        <f>(Surrenders_BC!AH16+AG68-Surrenders_BC!AG16)*(1+Assumptions!$B$17)</f>
        <v>17012964.439182911</v>
      </c>
      <c r="AI68" s="1">
        <f>(Surrenders_BC!AI16+AH68-Surrenders_BC!AH16)*(1+Assumptions!$B$17)</f>
        <v>17805610.34909232</v>
      </c>
      <c r="AJ68" s="1">
        <f>(Surrenders_BC!AJ16+AI68-Surrenders_BC!AI16)*(1+Assumptions!$B$17)</f>
        <v>18340310.111375321</v>
      </c>
      <c r="AK68" s="1">
        <f>(Surrenders_BC!AK16+AJ68-Surrenders_BC!AJ16)*(1+Assumptions!$B$17)</f>
        <v>19113034.231241543</v>
      </c>
      <c r="AL68" s="1">
        <f>(Surrenders_BC!AL16+AK68-Surrenders_BC!AK16)*(1+Assumptions!$B$17)</f>
        <v>19874034.394458897</v>
      </c>
      <c r="AM68" s="1">
        <f>(Surrenders_BC!AM16+AL68-Surrenders_BC!AL16)*(1+Assumptions!$B$17)</f>
        <v>20377755.22668428</v>
      </c>
      <c r="AN68" s="1">
        <f>Surrenders_BC!AN16*(1+Assumptions!$B$17)</f>
        <v>20721974.164242949</v>
      </c>
      <c r="AO68" s="1">
        <f>(Surrenders_BC!AO16+AN68-Surrenders_BC!AN16)*(1+Assumptions!$B$17)</f>
        <v>21860017.512274966</v>
      </c>
      <c r="AP68" s="1">
        <f>(Surrenders_BC!AP16+AO68-Surrenders_BC!AO16)*(1+Assumptions!$B$17)</f>
        <v>22734580.351905774</v>
      </c>
      <c r="AQ68" s="1">
        <f>(Surrenders_BC!AQ16+AP68-Surrenders_BC!AP16)*(1+Assumptions!$B$17)</f>
        <v>24087550.438576758</v>
      </c>
      <c r="AR68" s="1">
        <f>(Surrenders_BC!AR16+AQ68-Surrenders_BC!AQ16)*(1+Assumptions!$B$17)</f>
        <v>25173576.871267136</v>
      </c>
      <c r="AS68" s="1">
        <f>(Surrenders_BC!AS16+AR68-Surrenders_BC!AR16)*(1+Assumptions!$B$17)</f>
        <v>25997213.20443682</v>
      </c>
      <c r="AT68" s="1">
        <f>(Surrenders_BC!AT16+AS68-Surrenders_BC!AS16)*(1+Assumptions!$B$17)</f>
        <v>27300325.54926762</v>
      </c>
      <c r="AU68" s="1">
        <f>(Surrenders_BC!AU16+AT68-Surrenders_BC!AT16)*(1+Assumptions!$B$17)</f>
        <v>28337541.793900993</v>
      </c>
      <c r="AV68" s="1">
        <f>(Surrenders_BC!AV16+AU68-Surrenders_BC!AU16)*(1+Assumptions!$B$17)</f>
        <v>29113394.706714205</v>
      </c>
      <c r="AW68" s="1">
        <f>(Surrenders_BC!AW16+AV68-Surrenders_BC!AV16)*(1+Assumptions!$B$17)</f>
        <v>30123927.96282161</v>
      </c>
      <c r="AX68" s="1">
        <f>(Surrenders_BC!AX16+AW68-Surrenders_BC!AW16)*(1+Assumptions!$B$17)</f>
        <v>31119464.970297549</v>
      </c>
      <c r="AY68" s="1">
        <f>(Surrenders_BC!AY16+AX68-Surrenders_BC!AX16)*(1+Assumptions!$B$17)</f>
        <v>31854520.658510718</v>
      </c>
      <c r="AZ68" s="1">
        <f t="shared" si="67"/>
        <v>11624259.595070144</v>
      </c>
      <c r="BA68" s="1">
        <f t="shared" si="68"/>
        <v>20377755.22668428</v>
      </c>
      <c r="BB68" s="1">
        <f t="shared" si="69"/>
        <v>31854520.658510718</v>
      </c>
    </row>
    <row r="69" spans="1:54" x14ac:dyDescent="0.25">
      <c r="A69" s="5" t="s">
        <v>22</v>
      </c>
      <c r="C69" s="1">
        <f>Surrenders_BC!C17*(1+Assumptions!$B$17)</f>
        <v>867189.68971814157</v>
      </c>
      <c r="D69" s="1">
        <f>(Surrenders_BC!D17+BC!C69-Surrenders_BC!C17)*(1+Assumptions!$B$17)</f>
        <v>2604761.9775157627</v>
      </c>
      <c r="E69" s="1">
        <f>(Surrenders_BC!E17+BC!D69-Surrenders_BC!D17)*(1+Assumptions!$B$17)</f>
        <v>5056633.4064779961</v>
      </c>
      <c r="F69" s="1">
        <f>(Surrenders_BC!F17+BC!E69-Surrenders_BC!E17)*(1+Assumptions!$B$17)</f>
        <v>8334854.4318751376</v>
      </c>
      <c r="G69" s="1">
        <f>(Surrenders_BC!G17+BC!F69-Surrenders_BC!F17)*(1+Assumptions!$B$17)</f>
        <v>12938998.565430075</v>
      </c>
      <c r="H69" s="1">
        <f>(Surrenders_BC!H17+BC!G69-Surrenders_BC!G17)*(1+Assumptions!$B$17)</f>
        <v>16581790.870529659</v>
      </c>
      <c r="I69" s="1">
        <f>(Surrenders_BC!I17+BC!H69-Surrenders_BC!H17)*(1+Assumptions!$B$17)</f>
        <v>20164500.061901659</v>
      </c>
      <c r="J69" s="1">
        <f>(Surrenders_BC!J17+BC!I69-Surrenders_BC!I17)*(1+Assumptions!$B$17)</f>
        <v>24573257.054910611</v>
      </c>
      <c r="K69" s="1">
        <f>(Surrenders_BC!K17+BC!J69-Surrenders_BC!J17)*(1+Assumptions!$B$17)</f>
        <v>28909592.297738269</v>
      </c>
      <c r="L69" s="1">
        <f>(Surrenders_BC!L17+BC!K69-Surrenders_BC!K17)*(1+Assumptions!$B$17)</f>
        <v>33175005.79788674</v>
      </c>
      <c r="M69" s="1">
        <f>(Surrenders_BC!M17+BC!L69-Surrenders_BC!L17)*(1+Assumptions!$B$17)</f>
        <v>38255855.170030959</v>
      </c>
      <c r="N69" s="1">
        <f>(Surrenders_BC!N17+BC!M69-Surrenders_BC!M17)*(1+Assumptions!$B$17)</f>
        <v>42369005.621686451</v>
      </c>
      <c r="O69" s="80">
        <f t="shared" si="66"/>
        <v>42369005.621686451</v>
      </c>
      <c r="P69" s="1">
        <f>Surrenders_BC!P17*(1+Assumptions!$B$17)</f>
        <v>44765472.500736319</v>
      </c>
      <c r="Q69" s="1">
        <f>(Surrenders_BC!Q17+P69-Surrenders_BC!P17)*(1+Assumptions!$B$17)</f>
        <v>47874822.790723428</v>
      </c>
      <c r="R69" s="1">
        <f>(Surrenders_BC!R17+Q69-Surrenders_BC!Q17)*(1+Assumptions!$B$17)</f>
        <v>51819983.727303699</v>
      </c>
      <c r="S69" s="1">
        <f>(Surrenders_BC!S17+R69-Surrenders_BC!R17)*(1+Assumptions!$B$17)</f>
        <v>54817404.031208448</v>
      </c>
      <c r="T69" s="1">
        <f>(Surrenders_BC!T17+S69-Surrenders_BC!S17)*(1+Assumptions!$B$17)</f>
        <v>58652969.044460692</v>
      </c>
      <c r="U69" s="1">
        <f>(Surrenders_BC!U17+T69-Surrenders_BC!T17)*(1+Assumptions!$B$17)</f>
        <v>62427968.557545662</v>
      </c>
      <c r="V69" s="1">
        <f>(Surrenders_BC!V17+U69-Surrenders_BC!U17)*(1+Assumptions!$B$17)</f>
        <v>65258779.299126893</v>
      </c>
      <c r="W69" s="1">
        <f>(Surrenders_BC!W17+V69-Surrenders_BC!V17)*(1+Assumptions!$B$17)</f>
        <v>68931216.060588762</v>
      </c>
      <c r="X69" s="1">
        <f>(Surrenders_BC!X17+W69-Surrenders_BC!W17)*(1+Assumptions!$B$17)</f>
        <v>73431386.932871491</v>
      </c>
      <c r="Y69" s="1">
        <f>(Surrenders_BC!Y17+X69-Surrenders_BC!X17)*(1+Assumptions!$B$17)</f>
        <v>76975912.594917014</v>
      </c>
      <c r="Z69" s="1">
        <f>(Surrenders_BC!Z17+Y69-Surrenders_BC!Y17)*(1+Assumptions!$B$17)</f>
        <v>81350846.94193168</v>
      </c>
      <c r="AA69" s="1">
        <f>(Surrenders_BC!AA17+Z69-Surrenders_BC!Z17)*(1+Assumptions!$B$17)</f>
        <v>85657644.980769023</v>
      </c>
      <c r="AB69" s="1">
        <f>Surrenders_BC!AB17*(1+Assumptions!$B$17)</f>
        <v>85600747.356855854</v>
      </c>
      <c r="AC69" s="1">
        <f>(Surrenders_BC!AC17+AB69-Surrenders_BC!AB17)*(1+Assumptions!$B$17)</f>
        <v>91885185.445341334</v>
      </c>
      <c r="AD69" s="1">
        <f>(Surrenders_BC!AD17+AC69-Surrenders_BC!AC17)*(1+Assumptions!$B$17)</f>
        <v>98070113.078476295</v>
      </c>
      <c r="AE69" s="1">
        <f>(Surrenders_BC!AE17+AD69-Surrenders_BC!AD17)*(1+Assumptions!$B$17)</f>
        <v>103272718.727843</v>
      </c>
      <c r="AF69" s="1">
        <f>(Surrenders_BC!AF17+AE69-Surrenders_BC!AE17)*(1+Assumptions!$B$17)</f>
        <v>109279612.8004083</v>
      </c>
      <c r="AG69" s="1">
        <f>(Surrenders_BC!AG17+AF69-Surrenders_BC!AF17)*(1+Assumptions!$B$17)</f>
        <v>115192795.75976942</v>
      </c>
      <c r="AH69" s="1">
        <f>(Surrenders_BC!AH17+AG69-Surrenders_BC!AG17)*(1+Assumptions!$B$17)</f>
        <v>120129340.90406506</v>
      </c>
      <c r="AI69" s="1">
        <f>(Surrenders_BC!AI17+AH69-Surrenders_BC!AH17)*(1+Assumptions!$B$17)</f>
        <v>125875745.77295019</v>
      </c>
      <c r="AJ69" s="1">
        <f>(Surrenders_BC!AJ17+AI69-Surrenders_BC!AI17)*(1+Assumptions!$B$17)</f>
        <v>132418787.66121598</v>
      </c>
      <c r="AK69" s="1">
        <f>(Surrenders_BC!AK17+AJ69-Surrenders_BC!AJ17)*(1+Assumptions!$B$17)</f>
        <v>137975743.17848578</v>
      </c>
      <c r="AL69" s="1">
        <f>(Surrenders_BC!AL17+AK69-Surrenders_BC!AK17)*(1+Assumptions!$B$17)</f>
        <v>144333309.14330444</v>
      </c>
      <c r="AM69" s="1">
        <f>(Surrenders_BC!AM17+AL69-Surrenders_BC!AL17)*(1+Assumptions!$B$17)</f>
        <v>150593570.73903215</v>
      </c>
      <c r="AN69" s="1">
        <f>Surrenders_BC!AN17*(1+Assumptions!$B$17)</f>
        <v>150357674.00508603</v>
      </c>
      <c r="AO69" s="1">
        <f>(Surrenders_BC!AO17+AN69-Surrenders_BC!AN17)*(1+Assumptions!$B$17)</f>
        <v>158532192.68086743</v>
      </c>
      <c r="AP69" s="1">
        <f>(Surrenders_BC!AP17+AO69-Surrenders_BC!AO17)*(1+Assumptions!$B$17)</f>
        <v>166579826.86810145</v>
      </c>
      <c r="AQ69" s="1">
        <f>(Surrenders_BC!AQ17+AP69-Surrenders_BC!AP17)*(1+Assumptions!$B$17)</f>
        <v>173618346.65621299</v>
      </c>
      <c r="AR69" s="1">
        <f>(Surrenders_BC!AR17+AQ69-Surrenders_BC!AQ17)*(1+Assumptions!$B$17)</f>
        <v>181434932.549411</v>
      </c>
      <c r="AS69" s="1">
        <f>(Surrenders_BC!AS17+AR69-Surrenders_BC!AR17)*(1+Assumptions!$B$17)</f>
        <v>189132143.81871194</v>
      </c>
      <c r="AT69" s="1">
        <f>(Surrenders_BC!AT17+AS69-Surrenders_BC!AS17)*(1+Assumptions!$B$17)</f>
        <v>195827601.50601453</v>
      </c>
      <c r="AU69" s="1">
        <f>(Surrenders_BC!AU17+AT69-Surrenders_BC!AT17)*(1+Assumptions!$B$17)</f>
        <v>203308340.05271617</v>
      </c>
      <c r="AV69" s="1">
        <f>(Surrenders_BC!AV17+AU69-Surrenders_BC!AU17)*(1+Assumptions!$B$17)</f>
        <v>211561663.03054228</v>
      </c>
      <c r="AW69" s="1">
        <f>(Surrenders_BC!AW17+AV69-Surrenders_BC!AV17)*(1+Assumptions!$B$17)</f>
        <v>218805362.91410953</v>
      </c>
      <c r="AX69" s="1">
        <f>(Surrenders_BC!AX17+AW69-Surrenders_BC!AW17)*(1+Assumptions!$B$17)</f>
        <v>226826642.18362555</v>
      </c>
      <c r="AY69" s="1">
        <f>(Surrenders_BC!AY17+AX69-Surrenders_BC!AX17)*(1+Assumptions!$B$17)</f>
        <v>234728081.68522251</v>
      </c>
      <c r="AZ69" s="1">
        <f t="shared" si="67"/>
        <v>85657644.980769023</v>
      </c>
      <c r="BA69" s="1">
        <f t="shared" si="68"/>
        <v>150593570.73903215</v>
      </c>
      <c r="BB69" s="1">
        <f t="shared" si="69"/>
        <v>234728081.68522251</v>
      </c>
    </row>
    <row r="70" spans="1:54" x14ac:dyDescent="0.25">
      <c r="A70" s="5" t="s">
        <v>23</v>
      </c>
      <c r="C70" s="1">
        <f>Surrenders_BC!C18*(1+Assumptions!$B$17)</f>
        <v>551720.29498102679</v>
      </c>
      <c r="D70" s="1">
        <f>(Surrenders_BC!D18+BC!C70-Surrenders_BC!C18)*(1+Assumptions!$B$17)</f>
        <v>1095315.8133307209</v>
      </c>
      <c r="E70" s="1">
        <f>(Surrenders_BC!E18+BC!D70-Surrenders_BC!D18)*(1+Assumptions!$B$17)</f>
        <v>4074271.4489361527</v>
      </c>
      <c r="F70" s="1">
        <f>(Surrenders_BC!F18+BC!E70-Surrenders_BC!E18)*(1+Assumptions!$B$17)</f>
        <v>5590713.4227443011</v>
      </c>
      <c r="G70" s="1">
        <f>(Surrenders_BC!G18+BC!F70-Surrenders_BC!F18)*(1+Assumptions!$B$17)</f>
        <v>7400332.7033115793</v>
      </c>
      <c r="H70" s="1">
        <f>(Surrenders_BC!H18+BC!G70-Surrenders_BC!G18)*(1+Assumptions!$B$17)</f>
        <v>11154062.130127283</v>
      </c>
      <c r="I70" s="1">
        <f>(Surrenders_BC!I18+BC!H70-Surrenders_BC!H18)*(1+Assumptions!$B$17)</f>
        <v>12882519.617428547</v>
      </c>
      <c r="J70" s="1">
        <f>(Surrenders_BC!J18+BC!I70-Surrenders_BC!I18)*(1+Assumptions!$B$17)</f>
        <v>14586180.668941116</v>
      </c>
      <c r="K70" s="1">
        <f>(Surrenders_BC!K18+BC!J70-Surrenders_BC!J18)*(1+Assumptions!$B$17)</f>
        <v>18235941.921723813</v>
      </c>
      <c r="L70" s="1">
        <f>(Surrenders_BC!L18+BC!K70-Surrenders_BC!K18)*(1+Assumptions!$B$17)</f>
        <v>19862385.740111619</v>
      </c>
      <c r="M70" s="1">
        <f>(Surrenders_BC!M18+BC!L70-Surrenders_BC!L18)*(1+Assumptions!$B$17)</f>
        <v>21465952.71871385</v>
      </c>
      <c r="N70" s="1">
        <f>(Surrenders_BC!N18+BC!M70-Surrenders_BC!M18)*(1+Assumptions!$B$17)</f>
        <v>25017505.214727353</v>
      </c>
      <c r="O70" s="80">
        <f t="shared" si="66"/>
        <v>25017505.214727353</v>
      </c>
      <c r="P70" s="1">
        <f>Surrenders_BC!P18*(1+Assumptions!$B$17)</f>
        <v>26082992.923710354</v>
      </c>
      <c r="Q70" s="1">
        <f>(Surrenders_BC!Q18+P70-Surrenders_BC!P18)*(1+Assumptions!$B$17)</f>
        <v>27590500.422591679</v>
      </c>
      <c r="R70" s="1">
        <f>(Surrenders_BC!R18+Q70-Surrenders_BC!Q18)*(1+Assumptions!$B$17)</f>
        <v>31047774.599464741</v>
      </c>
      <c r="S70" s="1">
        <f>(Surrenders_BC!S18+R70-Surrenders_BC!R18)*(1+Assumptions!$B$17)</f>
        <v>32485332.26637185</v>
      </c>
      <c r="T70" s="1">
        <f>(Surrenders_BC!T18+S70-Surrenders_BC!S18)*(1+Assumptions!$B$17)</f>
        <v>33903549.647025384</v>
      </c>
      <c r="U70" s="1">
        <f>(Surrenders_BC!U18+T70-Surrenders_BC!T18)*(1+Assumptions!$B$17)</f>
        <v>37273225.887860648</v>
      </c>
      <c r="V70" s="1">
        <f>(Surrenders_BC!V18+U70-Surrenders_BC!U18)*(1+Assumptions!$B$17)</f>
        <v>38624847.619777665</v>
      </c>
      <c r="W70" s="1">
        <f>(Surrenders_BC!W18+V70-Surrenders_BC!V18)*(1+Assumptions!$B$17)</f>
        <v>39958761.429517627</v>
      </c>
      <c r="X70" s="1">
        <f>(Surrenders_BC!X18+W70-Surrenders_BC!W18)*(1+Assumptions!$B$17)</f>
        <v>43245737.360923707</v>
      </c>
      <c r="Y70" s="1">
        <f>(Surrenders_BC!Y18+X70-Surrenders_BC!X18)*(1+Assumptions!$B$17)</f>
        <v>44516233.467066914</v>
      </c>
      <c r="Z70" s="1">
        <f>(Surrenders_BC!Z18+Y70-Surrenders_BC!Y18)*(1+Assumptions!$B$17)</f>
        <v>45770568.272179909</v>
      </c>
      <c r="AA70" s="1">
        <f>(Surrenders_BC!AA18+Z70-Surrenders_BC!Z18)*(1+Assumptions!$B$17)</f>
        <v>48979484.263645001</v>
      </c>
      <c r="AB70" s="1">
        <f>Surrenders_BC!AB18*(1+Assumptions!$B$17)</f>
        <v>48701935.124737062</v>
      </c>
      <c r="AC70" s="1">
        <f>(Surrenders_BC!AC18+AB70-Surrenders_BC!AB18)*(1+Assumptions!$B$17)</f>
        <v>51767962.634849615</v>
      </c>
      <c r="AD70" s="1">
        <f>(Surrenders_BC!AD18+AC70-Surrenders_BC!AC18)*(1+Assumptions!$B$17)</f>
        <v>56762138.525270335</v>
      </c>
      <c r="AE70" s="1">
        <f>(Surrenders_BC!AE18+AD70-Surrenders_BC!AD18)*(1+Assumptions!$B$17)</f>
        <v>59715389.804119982</v>
      </c>
      <c r="AF70" s="1">
        <f>(Surrenders_BC!AF18+AE70-Surrenders_BC!AE18)*(1+Assumptions!$B$17)</f>
        <v>62628495.576626979</v>
      </c>
      <c r="AG70" s="1">
        <f>(Surrenders_BC!AG18+AF70-Surrenders_BC!AF18)*(1+Assumptions!$B$17)</f>
        <v>67472650.688068107</v>
      </c>
      <c r="AH70" s="1">
        <f>(Surrenders_BC!AH18+AG70-Surrenders_BC!AG18)*(1+Assumptions!$B$17)</f>
        <v>70278730.415024951</v>
      </c>
      <c r="AI70" s="1">
        <f>(Surrenders_BC!AI18+AH70-Surrenders_BC!AH18)*(1+Assumptions!$B$17)</f>
        <v>73047463.063944578</v>
      </c>
      <c r="AJ70" s="1">
        <f>(Surrenders_BC!AJ18+AI70-Surrenders_BC!AI18)*(1+Assumptions!$B$17)</f>
        <v>77749993.597295731</v>
      </c>
      <c r="AK70" s="1">
        <f>(Surrenders_BC!AK18+AJ70-Surrenders_BC!AJ18)*(1+Assumptions!$B$17)</f>
        <v>80417148.308343172</v>
      </c>
      <c r="AL70" s="1">
        <f>(Surrenders_BC!AL18+AK70-Surrenders_BC!AK18)*(1+Assumptions!$B$17)</f>
        <v>83049607.403522462</v>
      </c>
      <c r="AM70" s="1">
        <f>(Surrenders_BC!AM18+AL70-Surrenders_BC!AL18)*(1+Assumptions!$B$17)</f>
        <v>87618468.61270228</v>
      </c>
      <c r="AN70" s="1">
        <f>Surrenders_BC!AN18*(1+Assumptions!$B$17)</f>
        <v>87472631.534558505</v>
      </c>
      <c r="AO70" s="1">
        <f>(Surrenders_BC!AO18+AN70-Surrenders_BC!AN18)*(1+Assumptions!$B$17)</f>
        <v>91859324.120449588</v>
      </c>
      <c r="AP70" s="1">
        <f>(Surrenders_BC!AP18+AO70-Surrenders_BC!AO18)*(1+Assumptions!$B$17)</f>
        <v>98157001.28216435</v>
      </c>
      <c r="AQ70" s="1">
        <f>(Surrenders_BC!AQ18+AP70-Surrenders_BC!AP18)*(1+Assumptions!$B$17)</f>
        <v>102396920.60972306</v>
      </c>
      <c r="AR70" s="1">
        <f>(Surrenders_BC!AR18+AQ70-Surrenders_BC!AQ18)*(1+Assumptions!$B$17)</f>
        <v>106580185.91060163</v>
      </c>
      <c r="AS70" s="1">
        <f>(Surrenders_BC!AS18+AR70-Surrenders_BC!AR18)*(1+Assumptions!$B$17)</f>
        <v>112678310.95873794</v>
      </c>
      <c r="AT70" s="1">
        <f>(Surrenders_BC!AT18+AS70-Surrenders_BC!AS18)*(1+Assumptions!$B$17)</f>
        <v>116722484.28994544</v>
      </c>
      <c r="AU70" s="1">
        <f>(Surrenders_BC!AU18+AT70-Surrenders_BC!AT18)*(1+Assumptions!$B$17)</f>
        <v>120713741.90275688</v>
      </c>
      <c r="AV70" s="1">
        <f>(Surrenders_BC!AV18+AU70-Surrenders_BC!AU18)*(1+Assumptions!$B$17)</f>
        <v>126623530.98502336</v>
      </c>
      <c r="AW70" s="1">
        <f>(Surrenders_BC!AW18+AV70-Surrenders_BC!AV18)*(1+Assumptions!$B$17)</f>
        <v>130482974.68732409</v>
      </c>
      <c r="AX70" s="1">
        <f>(Surrenders_BC!AX18+AW70-Surrenders_BC!AW18)*(1+Assumptions!$B$17)</f>
        <v>134293044.80220225</v>
      </c>
      <c r="AY70" s="1">
        <f>(Surrenders_BC!AY18+AX70-Surrenders_BC!AX18)*(1+Assumptions!$B$17)</f>
        <v>140025125.4695453</v>
      </c>
      <c r="AZ70" s="1">
        <f t="shared" si="67"/>
        <v>48979484.263645001</v>
      </c>
      <c r="BA70" s="1">
        <f t="shared" si="68"/>
        <v>87618468.61270228</v>
      </c>
      <c r="BB70" s="1">
        <f t="shared" si="69"/>
        <v>140025125.4695453</v>
      </c>
    </row>
    <row r="71" spans="1:54" x14ac:dyDescent="0.25">
      <c r="A71" s="5" t="s">
        <v>24</v>
      </c>
      <c r="C71" s="1">
        <f>Surrenders_BC!C19*(1+Assumptions!$B$17)</f>
        <v>517237.77654471266</v>
      </c>
      <c r="D71" s="1">
        <f>(Surrenders_BC!D19+BC!C71-Surrenders_BC!C19)*(1+Assumptions!$B$17)</f>
        <v>1519465.9812306107</v>
      </c>
      <c r="E71" s="1">
        <f>(Surrenders_BC!E19+BC!D71-Surrenders_BC!D19)*(1+Assumptions!$B$17)</f>
        <v>2457704.8513873257</v>
      </c>
      <c r="F71" s="1">
        <f>(Surrenders_BC!F19+BC!E71-Surrenders_BC!E19)*(1+Assumptions!$B$17)</f>
        <v>4392061.6926255776</v>
      </c>
      <c r="G71" s="1">
        <f>(Surrenders_BC!G19+BC!F71-Surrenders_BC!F19)*(1+Assumptions!$B$17)</f>
        <v>6101034.5551230563</v>
      </c>
      <c r="H71" s="1">
        <f>(Surrenders_BC!H19+BC!G71-Surrenders_BC!G19)*(1+Assumptions!$B$17)</f>
        <v>8277706.8571828976</v>
      </c>
      <c r="I71" s="1">
        <f>(Surrenders_BC!I19+BC!H71-Surrenders_BC!H19)*(1+Assumptions!$B$17)</f>
        <v>9930077.0278723091</v>
      </c>
      <c r="J71" s="1">
        <f>(Surrenders_BC!J19+BC!I71-Surrenders_BC!I19)*(1+Assumptions!$B$17)</f>
        <v>12051209.154733464</v>
      </c>
      <c r="K71" s="1">
        <f>(Surrenders_BC!K19+BC!J71-Surrenders_BC!J19)*(1+Assumptions!$B$17)</f>
        <v>13649082.684492778</v>
      </c>
      <c r="L71" s="1">
        <f>(Surrenders_BC!L19+BC!K71-Surrenders_BC!K19)*(1+Assumptions!$B$17)</f>
        <v>15716743.064501785</v>
      </c>
      <c r="M71" s="1">
        <f>(Surrenders_BC!M19+BC!L71-Surrenders_BC!L19)*(1+Assumptions!$B$17)</f>
        <v>17262151.437289227</v>
      </c>
      <c r="N71" s="1">
        <f>(Surrenders_BC!N19+BC!M71-Surrenders_BC!M19)*(1+Assumptions!$B$17)</f>
        <v>19278335.275955591</v>
      </c>
      <c r="O71" s="80">
        <f t="shared" si="66"/>
        <v>19278335.275955591</v>
      </c>
      <c r="P71" s="1">
        <f>Surrenders_BC!P19*(1+Assumptions!$B$17)</f>
        <v>20409352.695612457</v>
      </c>
      <c r="Q71" s="1">
        <f>(Surrenders_BC!Q19+P71-Surrenders_BC!P19)*(1+Assumptions!$B$17)</f>
        <v>22374793.325612061</v>
      </c>
      <c r="R71" s="1">
        <f>(Surrenders_BC!R19+Q71-Surrenders_BC!Q19)*(1+Assumptions!$B$17)</f>
        <v>23819885.627595868</v>
      </c>
      <c r="S71" s="1">
        <f>(Surrenders_BC!S19+R71-Surrenders_BC!R19)*(1+Assumptions!$B$17)</f>
        <v>25737623.017053496</v>
      </c>
      <c r="T71" s="1">
        <f>(Surrenders_BC!T19+S71-Surrenders_BC!S19)*(1+Assumptions!$B$17)</f>
        <v>27135915.542380858</v>
      </c>
      <c r="U71" s="1">
        <f>(Surrenders_BC!U19+T71-Surrenders_BC!T19)*(1+Assumptions!$B$17)</f>
        <v>29007740.503399365</v>
      </c>
      <c r="V71" s="1">
        <f>(Surrenders_BC!V19+U71-Surrenders_BC!U19)*(1+Assumptions!$B$17)</f>
        <v>30360992.123398956</v>
      </c>
      <c r="W71" s="1">
        <f>(Surrenders_BC!W19+V71-Surrenders_BC!V19)*(1+Assumptions!$B$17)</f>
        <v>32188632.162428726</v>
      </c>
      <c r="X71" s="1">
        <f>(Surrenders_BC!X19+W71-Surrenders_BC!W19)*(1+Assumptions!$B$17)</f>
        <v>33498539.58420556</v>
      </c>
      <c r="Y71" s="1">
        <f>(Surrenders_BC!Y19+X71-Surrenders_BC!X19)*(1+Assumptions!$B$17)</f>
        <v>35283661.164362751</v>
      </c>
      <c r="Z71" s="1">
        <f>(Surrenders_BC!Z19+Y71-Surrenders_BC!Y19)*(1+Assumptions!$B$17)</f>
        <v>36551861.152407363</v>
      </c>
      <c r="AA71" s="1">
        <f>(Surrenders_BC!AA19+Z71-Surrenders_BC!Z19)*(1+Assumptions!$B$17)</f>
        <v>38296071.875106744</v>
      </c>
      <c r="AB71" s="1">
        <f>Surrenders_BC!AB19*(1+Assumptions!$B$17)</f>
        <v>38363062.248670995</v>
      </c>
      <c r="AC71" s="1">
        <f>(Surrenders_BC!AC19+AB71-Surrenders_BC!AB19)*(1+Assumptions!$B$17)</f>
        <v>41837498.542356454</v>
      </c>
      <c r="AD71" s="1">
        <f>(Surrenders_BC!AD19+AC71-Surrenders_BC!AC19)*(1+Assumptions!$B$17)</f>
        <v>44770422.609132774</v>
      </c>
      <c r="AE71" s="1">
        <f>(Surrenders_BC!AE19+AD71-Surrenders_BC!AD19)*(1+Assumptions!$B$17)</f>
        <v>48155228.450636342</v>
      </c>
      <c r="AF71" s="1">
        <f>(Surrenders_BC!AF19+AE71-Surrenders_BC!AE19)*(1+Assumptions!$B$17)</f>
        <v>51000219.555142239</v>
      </c>
      <c r="AG71" s="1">
        <f>(Surrenders_BC!AG19+AF71-Surrenders_BC!AF19)*(1+Assumptions!$B$17)</f>
        <v>54298759.644926697</v>
      </c>
      <c r="AH71" s="1">
        <f>(Surrenders_BC!AH19+AG71-Surrenders_BC!AG19)*(1+Assumptions!$B$17)</f>
        <v>57059122.474834941</v>
      </c>
      <c r="AI71" s="1">
        <f>(Surrenders_BC!AI19+AH71-Surrenders_BC!AH19)*(1+Assumptions!$B$17)</f>
        <v>60274642.569819815</v>
      </c>
      <c r="AJ71" s="1">
        <f>(Surrenders_BC!AJ19+AI71-Surrenders_BC!AI19)*(1+Assumptions!$B$17)</f>
        <v>62953565.013862595</v>
      </c>
      <c r="AK71" s="1">
        <f>(Surrenders_BC!AK19+AJ71-Surrenders_BC!AJ19)*(1+Assumptions!$B$17)</f>
        <v>66089196.178038441</v>
      </c>
      <c r="AL71" s="1">
        <f>(Surrenders_BC!AL19+AK71-Surrenders_BC!AK19)*(1+Assumptions!$B$17)</f>
        <v>68689753.500134438</v>
      </c>
      <c r="AM71" s="1">
        <f>(Surrenders_BC!AM19+AL71-Surrenders_BC!AL19)*(1+Assumptions!$B$17)</f>
        <v>71748516.203579634</v>
      </c>
      <c r="AN71" s="1">
        <f>Surrenders_BC!AN19*(1+Assumptions!$B$17)</f>
        <v>72095852.457969919</v>
      </c>
      <c r="AO71" s="1">
        <f>(Surrenders_BC!AO19+AN71-Surrenders_BC!AN19)*(1+Assumptions!$B$17)</f>
        <v>76846917.567599759</v>
      </c>
      <c r="AP71" s="1">
        <f>(Surrenders_BC!AP19+AO71-Surrenders_BC!AO19)*(1+Assumptions!$B$17)</f>
        <v>81039658.26496622</v>
      </c>
      <c r="AQ71" s="1">
        <f>(Surrenders_BC!AQ19+AP71-Surrenders_BC!AP19)*(1+Assumptions!$B$17)</f>
        <v>85667791.360631838</v>
      </c>
      <c r="AR71" s="1">
        <f>(Surrenders_BC!AR19+AQ71-Surrenders_BC!AQ19)*(1+Assumptions!$B$17)</f>
        <v>89739937.407332569</v>
      </c>
      <c r="AS71" s="1">
        <f>(Surrenders_BC!AS19+AR71-Surrenders_BC!AR19)*(1+Assumptions!$B$17)</f>
        <v>94249771.550957084</v>
      </c>
      <c r="AT71" s="1">
        <f>(Surrenders_BC!AT19+AS71-Surrenders_BC!AS19)*(1+Assumptions!$B$17)</f>
        <v>98205873.430866972</v>
      </c>
      <c r="AU71" s="1">
        <f>(Surrenders_BC!AU19+AT71-Surrenders_BC!AT19)*(1+Assumptions!$B$17)</f>
        <v>102601878.01735683</v>
      </c>
      <c r="AV71" s="1">
        <f>(Surrenders_BC!AV19+AU71-Surrenders_BC!AU19)*(1+Assumptions!$B$17)</f>
        <v>106446325.49869885</v>
      </c>
      <c r="AW71" s="1">
        <f>(Surrenders_BC!AW19+AV71-Surrenders_BC!AV19)*(1+Assumptions!$B$17)</f>
        <v>110732812.10556632</v>
      </c>
      <c r="AX71" s="1">
        <f>(Surrenders_BC!AX19+AW71-Surrenders_BC!AW19)*(1+Assumptions!$B$17)</f>
        <v>114469839.98527609</v>
      </c>
      <c r="AY71" s="1">
        <f>(Surrenders_BC!AY19+AX71-Surrenders_BC!AX19)*(1+Assumptions!$B$17)</f>
        <v>118650968.01364043</v>
      </c>
      <c r="AZ71" s="1">
        <f t="shared" si="67"/>
        <v>38296071.875106744</v>
      </c>
      <c r="BA71" s="1">
        <f t="shared" si="68"/>
        <v>71748516.203579634</v>
      </c>
      <c r="BB71" s="1">
        <f t="shared" si="69"/>
        <v>118650968.01364043</v>
      </c>
    </row>
    <row r="72" spans="1:54" x14ac:dyDescent="0.25">
      <c r="A72" s="5" t="s">
        <v>25</v>
      </c>
      <c r="C72" s="1">
        <f>Surrenders_BC!C20*(1+Assumptions!$B$17)</f>
        <v>0</v>
      </c>
      <c r="D72" s="1">
        <f>(Surrenders_BC!D20+BC!C72-Surrenders_BC!C20)*(1+Assumptions!$B$17)</f>
        <v>0</v>
      </c>
      <c r="E72" s="1">
        <f>(Surrenders_BC!E20+BC!D72-Surrenders_BC!D20)*(1+Assumptions!$B$17)</f>
        <v>0</v>
      </c>
      <c r="F72" s="1">
        <f>(Surrenders_BC!F20+BC!E72-Surrenders_BC!E20)*(1+Assumptions!$B$17)</f>
        <v>0</v>
      </c>
      <c r="G72" s="1">
        <f>(Surrenders_BC!G20+BC!F72-Surrenders_BC!F20)*(1+Assumptions!$B$17)</f>
        <v>0</v>
      </c>
      <c r="H72" s="1">
        <f>(Surrenders_BC!H20+BC!G72-Surrenders_BC!G20)*(1+Assumptions!$B$17)</f>
        <v>0</v>
      </c>
      <c r="I72" s="1">
        <f>(Surrenders_BC!I20+BC!H72-Surrenders_BC!H20)*(1+Assumptions!$B$17)</f>
        <v>0</v>
      </c>
      <c r="J72" s="1">
        <f>(Surrenders_BC!J20+BC!I72-Surrenders_BC!I20)*(1+Assumptions!$B$17)</f>
        <v>0</v>
      </c>
      <c r="K72" s="1">
        <f>(Surrenders_BC!K20+BC!J72-Surrenders_BC!J20)*(1+Assumptions!$B$17)</f>
        <v>0</v>
      </c>
      <c r="L72" s="1">
        <f>(Surrenders_BC!L20+BC!K72-Surrenders_BC!K20)*(1+Assumptions!$B$17)</f>
        <v>0</v>
      </c>
      <c r="M72" s="1">
        <f>(Surrenders_BC!M20+BC!L72-Surrenders_BC!L20)*(1+Assumptions!$B$17)</f>
        <v>0</v>
      </c>
      <c r="N72" s="1">
        <f>(Surrenders_BC!N20+BC!M72-Surrenders_BC!M20)*(1+Assumptions!$B$17)</f>
        <v>0</v>
      </c>
      <c r="O72" s="80">
        <f t="shared" si="66"/>
        <v>0</v>
      </c>
      <c r="P72" s="1">
        <f>Surrenders_BC!P20*(1+Assumptions!$B$17)</f>
        <v>0</v>
      </c>
      <c r="Q72" s="1">
        <f>(Surrenders_BC!Q20+P72-Surrenders_BC!P20)*(1+Assumptions!$B$17)</f>
        <v>0</v>
      </c>
      <c r="R72" s="1">
        <f>(Surrenders_BC!R20+Q72-Surrenders_BC!Q20)*(1+Assumptions!$B$17)</f>
        <v>0</v>
      </c>
      <c r="S72" s="1">
        <f>(Surrenders_BC!S20+R72-Surrenders_BC!R20)*(1+Assumptions!$B$17)</f>
        <v>0</v>
      </c>
      <c r="T72" s="1">
        <f>(Surrenders_BC!T20+S72-Surrenders_BC!S20)*(1+Assumptions!$B$17)</f>
        <v>0</v>
      </c>
      <c r="U72" s="1">
        <f>(Surrenders_BC!U20+T72-Surrenders_BC!T20)*(1+Assumptions!$B$17)</f>
        <v>0</v>
      </c>
      <c r="V72" s="1">
        <f>(Surrenders_BC!V20+U72-Surrenders_BC!U20)*(1+Assumptions!$B$17)</f>
        <v>0</v>
      </c>
      <c r="W72" s="1">
        <f>(Surrenders_BC!W20+V72-Surrenders_BC!V20)*(1+Assumptions!$B$17)</f>
        <v>0</v>
      </c>
      <c r="X72" s="1">
        <f>(Surrenders_BC!X20+W72-Surrenders_BC!W20)*(1+Assumptions!$B$17)</f>
        <v>0</v>
      </c>
      <c r="Y72" s="1">
        <f>(Surrenders_BC!Y20+X72-Surrenders_BC!X20)*(1+Assumptions!$B$17)</f>
        <v>0</v>
      </c>
      <c r="Z72" s="1">
        <f>(Surrenders_BC!Z20+Y72-Surrenders_BC!Y20)*(1+Assumptions!$B$17)</f>
        <v>0</v>
      </c>
      <c r="AA72" s="1">
        <f>(Surrenders_BC!AA20+Z72-Surrenders_BC!Z20)*(1+Assumptions!$B$17)</f>
        <v>0</v>
      </c>
      <c r="AB72" s="1">
        <f>Surrenders_BC!AB20*(1+Assumptions!$B$17)</f>
        <v>0</v>
      </c>
      <c r="AC72" s="1">
        <f>(Surrenders_BC!AC20+AB72-Surrenders_BC!AB20)*(1+Assumptions!$B$17)</f>
        <v>0</v>
      </c>
      <c r="AD72" s="1">
        <f>(Surrenders_BC!AD20+AC72-Surrenders_BC!AC20)*(1+Assumptions!$B$17)</f>
        <v>0</v>
      </c>
      <c r="AE72" s="1">
        <f>(Surrenders_BC!AE20+AD72-Surrenders_BC!AD20)*(1+Assumptions!$B$17)</f>
        <v>0</v>
      </c>
      <c r="AF72" s="1">
        <f>(Surrenders_BC!AF20+AE72-Surrenders_BC!AE20)*(1+Assumptions!$B$17)</f>
        <v>0</v>
      </c>
      <c r="AG72" s="1">
        <f>(Surrenders_BC!AG20+AF72-Surrenders_BC!AF20)*(1+Assumptions!$B$17)</f>
        <v>0</v>
      </c>
      <c r="AH72" s="1">
        <f>(Surrenders_BC!AH20+AG72-Surrenders_BC!AG20)*(1+Assumptions!$B$17)</f>
        <v>0</v>
      </c>
      <c r="AI72" s="1">
        <f>(Surrenders_BC!AI20+AH72-Surrenders_BC!AH20)*(1+Assumptions!$B$17)</f>
        <v>0</v>
      </c>
      <c r="AJ72" s="1">
        <f>(Surrenders_BC!AJ20+AI72-Surrenders_BC!AI20)*(1+Assumptions!$B$17)</f>
        <v>0</v>
      </c>
      <c r="AK72" s="1">
        <f>(Surrenders_BC!AK20+AJ72-Surrenders_BC!AJ20)*(1+Assumptions!$B$17)</f>
        <v>0</v>
      </c>
      <c r="AL72" s="1">
        <f>(Surrenders_BC!AL20+AK72-Surrenders_BC!AK20)*(1+Assumptions!$B$17)</f>
        <v>0</v>
      </c>
      <c r="AM72" s="1">
        <f>(Surrenders_BC!AM20+AL72-Surrenders_BC!AL20)*(1+Assumptions!$B$17)</f>
        <v>0</v>
      </c>
      <c r="AN72" s="1">
        <f>Surrenders_BC!AN20*(1+Assumptions!$B$17)</f>
        <v>0</v>
      </c>
      <c r="AO72" s="1">
        <f>(Surrenders_BC!AO20+AN72-Surrenders_BC!AN20)*(1+Assumptions!$B$17)</f>
        <v>0</v>
      </c>
      <c r="AP72" s="1">
        <f>(Surrenders_BC!AP20+AO72-Surrenders_BC!AO20)*(1+Assumptions!$B$17)</f>
        <v>0</v>
      </c>
      <c r="AQ72" s="1">
        <f>(Surrenders_BC!AQ20+AP72-Surrenders_BC!AP20)*(1+Assumptions!$B$17)</f>
        <v>0</v>
      </c>
      <c r="AR72" s="1">
        <f>(Surrenders_BC!AR20+AQ72-Surrenders_BC!AQ20)*(1+Assumptions!$B$17)</f>
        <v>0</v>
      </c>
      <c r="AS72" s="1">
        <f>(Surrenders_BC!AS20+AR72-Surrenders_BC!AR20)*(1+Assumptions!$B$17)</f>
        <v>0</v>
      </c>
      <c r="AT72" s="1">
        <f>(Surrenders_BC!AT20+AS72-Surrenders_BC!AS20)*(1+Assumptions!$B$17)</f>
        <v>0</v>
      </c>
      <c r="AU72" s="1">
        <f>(Surrenders_BC!AU20+AT72-Surrenders_BC!AT20)*(1+Assumptions!$B$17)</f>
        <v>0</v>
      </c>
      <c r="AV72" s="1">
        <f>(Surrenders_BC!AV20+AU72-Surrenders_BC!AU20)*(1+Assumptions!$B$17)</f>
        <v>0</v>
      </c>
      <c r="AW72" s="1">
        <f>(Surrenders_BC!AW20+AV72-Surrenders_BC!AV20)*(1+Assumptions!$B$17)</f>
        <v>0</v>
      </c>
      <c r="AX72" s="1">
        <f>(Surrenders_BC!AX20+AW72-Surrenders_BC!AW20)*(1+Assumptions!$B$17)</f>
        <v>0</v>
      </c>
      <c r="AY72" s="1">
        <f>(Surrenders_BC!AY20+AX72-Surrenders_BC!AX20)*(1+Assumptions!$B$17)</f>
        <v>0</v>
      </c>
      <c r="AZ72" s="1">
        <f t="shared" si="67"/>
        <v>0</v>
      </c>
      <c r="BA72" s="1">
        <f t="shared" si="68"/>
        <v>0</v>
      </c>
      <c r="BB72" s="1">
        <f t="shared" si="69"/>
        <v>0</v>
      </c>
    </row>
    <row r="74" spans="1:54" x14ac:dyDescent="0.25">
      <c r="A74" s="19" t="s">
        <v>37</v>
      </c>
      <c r="B74" s="6"/>
      <c r="C74" s="4">
        <f>SUM(C75:C82)</f>
        <v>134134.85980000001</v>
      </c>
      <c r="D74" s="4">
        <f t="shared" ref="D74:N74" si="70">SUM(D75:D82)</f>
        <v>160317.35980000001</v>
      </c>
      <c r="E74" s="4">
        <f t="shared" si="70"/>
        <v>238854.78819999998</v>
      </c>
      <c r="F74" s="4">
        <f t="shared" si="70"/>
        <v>356645.58799999999</v>
      </c>
      <c r="G74" s="4">
        <f t="shared" si="70"/>
        <v>429265.33360000001</v>
      </c>
      <c r="H74" s="4">
        <f t="shared" si="70"/>
        <v>401582.83360000001</v>
      </c>
      <c r="I74" s="4">
        <f t="shared" si="70"/>
        <v>403082.83360000001</v>
      </c>
      <c r="J74" s="4">
        <f t="shared" si="70"/>
        <v>428515.33360000001</v>
      </c>
      <c r="K74" s="4">
        <f t="shared" si="70"/>
        <v>423515.33360000007</v>
      </c>
      <c r="L74" s="4">
        <f t="shared" si="70"/>
        <v>424802.83360000001</v>
      </c>
      <c r="M74" s="4">
        <f t="shared" si="70"/>
        <v>450447.83360000007</v>
      </c>
      <c r="N74" s="4">
        <f t="shared" si="70"/>
        <v>428515.33360000001</v>
      </c>
      <c r="O74" s="79">
        <f>SUM(C74:N74)</f>
        <v>4279680.2645999994</v>
      </c>
      <c r="P74" s="4">
        <f>SUM(P75:P82)</f>
        <v>403082.83360000001</v>
      </c>
      <c r="Q74" s="4">
        <f t="shared" ref="Q74:AA74" si="71">SUM(Q75:Q82)</f>
        <v>437770.95360000007</v>
      </c>
      <c r="R74" s="4">
        <f t="shared" si="71"/>
        <v>460990.95360000007</v>
      </c>
      <c r="S74" s="4">
        <f t="shared" si="71"/>
        <v>442233.45360000007</v>
      </c>
      <c r="T74" s="4">
        <f t="shared" si="71"/>
        <v>465453.45360000007</v>
      </c>
      <c r="U74" s="4">
        <f t="shared" si="71"/>
        <v>460240.95360000007</v>
      </c>
      <c r="V74" s="4">
        <f t="shared" si="71"/>
        <v>442983.45360000007</v>
      </c>
      <c r="W74" s="4">
        <f t="shared" si="71"/>
        <v>464703.45360000007</v>
      </c>
      <c r="X74" s="4">
        <f t="shared" si="71"/>
        <v>482173.45360000007</v>
      </c>
      <c r="Y74" s="4">
        <f t="shared" si="71"/>
        <v>464703.45360000007</v>
      </c>
      <c r="Z74" s="4">
        <f t="shared" si="71"/>
        <v>486635.95360000007</v>
      </c>
      <c r="AA74" s="4">
        <f t="shared" si="71"/>
        <v>487173.45360000007</v>
      </c>
      <c r="AB74" s="4">
        <f>SUM(AB75:AB82)</f>
        <v>442983.45360000007</v>
      </c>
      <c r="AC74" s="4">
        <f t="shared" ref="AC74:AM74" si="72">SUM(AC75:AC82)</f>
        <v>734326.92720000003</v>
      </c>
      <c r="AD74" s="4">
        <f t="shared" si="72"/>
        <v>730614.42720000003</v>
      </c>
      <c r="AE74" s="4">
        <f t="shared" si="72"/>
        <v>711856.92720000003</v>
      </c>
      <c r="AF74" s="4">
        <f t="shared" si="72"/>
        <v>735076.92720000003</v>
      </c>
      <c r="AG74" s="4">
        <f t="shared" si="72"/>
        <v>729864.42720000003</v>
      </c>
      <c r="AH74" s="4">
        <f t="shared" si="72"/>
        <v>712606.92720000003</v>
      </c>
      <c r="AI74" s="4">
        <f t="shared" si="72"/>
        <v>734326.92720000003</v>
      </c>
      <c r="AJ74" s="4">
        <f t="shared" si="72"/>
        <v>751796.92720000003</v>
      </c>
      <c r="AK74" s="4">
        <f t="shared" si="72"/>
        <v>734326.92720000003</v>
      </c>
      <c r="AL74" s="4">
        <f t="shared" si="72"/>
        <v>756259.42720000003</v>
      </c>
      <c r="AM74" s="4">
        <f t="shared" si="72"/>
        <v>756796.92720000003</v>
      </c>
      <c r="AN74" s="4">
        <f>SUM(AN75:AN82)</f>
        <v>712606.92720000003</v>
      </c>
      <c r="AO74" s="4">
        <f t="shared" ref="AO74:AY74" si="73">SUM(AO75:AO82)</f>
        <v>1003950.4008000001</v>
      </c>
      <c r="AP74" s="4">
        <f t="shared" si="73"/>
        <v>1000237.9008000001</v>
      </c>
      <c r="AQ74" s="4">
        <f t="shared" si="73"/>
        <v>981480.40080000006</v>
      </c>
      <c r="AR74" s="4">
        <f t="shared" si="73"/>
        <v>1004700.4008000001</v>
      </c>
      <c r="AS74" s="4">
        <f t="shared" si="73"/>
        <v>999487.90080000006</v>
      </c>
      <c r="AT74" s="4">
        <f t="shared" si="73"/>
        <v>982230.40080000006</v>
      </c>
      <c r="AU74" s="4">
        <f t="shared" si="73"/>
        <v>1003950.4008000001</v>
      </c>
      <c r="AV74" s="4">
        <f t="shared" si="73"/>
        <v>1021420.4008000001</v>
      </c>
      <c r="AW74" s="4">
        <f t="shared" si="73"/>
        <v>1003950.4008000001</v>
      </c>
      <c r="AX74" s="4">
        <f t="shared" si="73"/>
        <v>1025882.9008000001</v>
      </c>
      <c r="AY74" s="4">
        <f t="shared" si="73"/>
        <v>1026420.4008000001</v>
      </c>
      <c r="AZ74" s="4">
        <f>SUM(P74:AA74)</f>
        <v>5498145.8232000005</v>
      </c>
      <c r="BA74" s="4">
        <f>SUM(AB74:AM74)</f>
        <v>8530837.1527999993</v>
      </c>
      <c r="BB74" s="4">
        <f>SUM(AN74:AY74)</f>
        <v>11766318.836000003</v>
      </c>
    </row>
    <row r="75" spans="1:54" x14ac:dyDescent="0.25">
      <c r="A75" s="5" t="s">
        <v>79</v>
      </c>
      <c r="B75" s="8">
        <f>Assumptions!I2</f>
        <v>3.465E-2</v>
      </c>
      <c r="C75" s="2">
        <f>C35*Assumptions!$B$21*70%*$B75</f>
        <v>90251.8848</v>
      </c>
      <c r="D75" s="2">
        <f>D35*Assumptions!$B$21*70%*$B75</f>
        <v>90251.8848</v>
      </c>
      <c r="E75" s="2">
        <f>E35*Assumptions!$B$21*70%*$B75</f>
        <v>144284.26319999996</v>
      </c>
      <c r="F75" s="2">
        <f>F35*Assumptions!$B$21*70%*$B75</f>
        <v>219692.08799999999</v>
      </c>
      <c r="G75" s="2">
        <f>G35*Assumptions!$B$21*70%*$B75</f>
        <v>245817.63360000003</v>
      </c>
      <c r="H75" s="2">
        <f>H35*Assumptions!$B$21*70%*$B75</f>
        <v>245817.63360000003</v>
      </c>
      <c r="I75" s="2">
        <f>I35*Assumptions!$B$21*70%*$B75</f>
        <v>245817.63360000003</v>
      </c>
      <c r="J75" s="2">
        <f>J35*Assumptions!$B$21*70%*$B75</f>
        <v>245817.63360000003</v>
      </c>
      <c r="K75" s="2">
        <f>K35*Assumptions!$B$21*70%*$B75</f>
        <v>245817.63360000003</v>
      </c>
      <c r="L75" s="2">
        <f>L35*Assumptions!$B$21*70%*$B75</f>
        <v>245817.63360000003</v>
      </c>
      <c r="M75" s="2">
        <f>M35*Assumptions!$B$21*70%*$B75</f>
        <v>245817.63360000003</v>
      </c>
      <c r="N75" s="2">
        <f>N35*Assumptions!$B$21*70%*$B75</f>
        <v>245817.63360000003</v>
      </c>
      <c r="O75" s="81">
        <f>SUM(B75:N75)</f>
        <v>2511021.22425</v>
      </c>
      <c r="P75" s="2">
        <f>P35*Assumptions!$B$21*70%*$B75</f>
        <v>245817.63360000003</v>
      </c>
      <c r="Q75" s="2">
        <f>Q35*Assumptions!$B$21*70%*$B75</f>
        <v>275505.75360000005</v>
      </c>
      <c r="R75" s="2">
        <f>R35*Assumptions!$B$21*70%*$B75</f>
        <v>275505.75360000005</v>
      </c>
      <c r="S75" s="2">
        <f>S35*Assumptions!$B$21*70%*$B75</f>
        <v>275505.75360000005</v>
      </c>
      <c r="T75" s="2">
        <f>T35*Assumptions!$B$21*70%*$B75</f>
        <v>275505.75360000005</v>
      </c>
      <c r="U75" s="2">
        <f>U35*Assumptions!$B$21*70%*$B75</f>
        <v>275505.75360000005</v>
      </c>
      <c r="V75" s="2">
        <f>V35*Assumptions!$B$21*70%*$B75</f>
        <v>275505.75360000005</v>
      </c>
      <c r="W75" s="2">
        <f>W35*Assumptions!$B$21*70%*$B75</f>
        <v>275505.75360000005</v>
      </c>
      <c r="X75" s="2">
        <f>X35*Assumptions!$B$21*70%*$B75</f>
        <v>275505.75360000005</v>
      </c>
      <c r="Y75" s="2">
        <f>Y35*Assumptions!$B$21*70%*$B75</f>
        <v>275505.75360000005</v>
      </c>
      <c r="Z75" s="2">
        <f>Z35*Assumptions!$B$21*70%*$B75</f>
        <v>275505.75360000005</v>
      </c>
      <c r="AA75" s="2">
        <f>AA35*Assumptions!$B$21*70%*$B75</f>
        <v>275505.75360000005</v>
      </c>
      <c r="AB75" s="2">
        <f>AB35*Assumptions!$B$21*70%*$B75</f>
        <v>275505.75360000005</v>
      </c>
      <c r="AC75" s="2">
        <f>AC35*Assumptions!$B$21*70%*$B75</f>
        <v>432259.02720000001</v>
      </c>
      <c r="AD75" s="2">
        <f>AD35*Assumptions!$B$21*70%*$B75</f>
        <v>432259.02720000001</v>
      </c>
      <c r="AE75" s="2">
        <f>AE35*Assumptions!$B$21*70%*$B75</f>
        <v>432259.02720000001</v>
      </c>
      <c r="AF75" s="2">
        <f>AF35*Assumptions!$B$21*70%*$B75</f>
        <v>432259.02720000001</v>
      </c>
      <c r="AG75" s="2">
        <f>AG35*Assumptions!$B$21*70%*$B75</f>
        <v>432259.02720000001</v>
      </c>
      <c r="AH75" s="2">
        <f>AH35*Assumptions!$B$21*70%*$B75</f>
        <v>432259.02720000001</v>
      </c>
      <c r="AI75" s="2">
        <f>AI35*Assumptions!$B$21*70%*$B75</f>
        <v>432259.02720000001</v>
      </c>
      <c r="AJ75" s="2">
        <f>AJ35*Assumptions!$B$21*70%*$B75</f>
        <v>432259.02720000001</v>
      </c>
      <c r="AK75" s="2">
        <f>AK35*Assumptions!$B$21*70%*$B75</f>
        <v>432259.02720000001</v>
      </c>
      <c r="AL75" s="2">
        <f>AL35*Assumptions!$B$21*70%*$B75</f>
        <v>432259.02720000001</v>
      </c>
      <c r="AM75" s="2">
        <f>AM35*Assumptions!$B$21*70%*$B75</f>
        <v>432259.02720000001</v>
      </c>
      <c r="AN75" s="2">
        <f>AN35*Assumptions!$B$21*70%*$B75</f>
        <v>432259.02720000001</v>
      </c>
      <c r="AO75" s="2">
        <f>AO35*Assumptions!$B$21*70%*$B75</f>
        <v>589012.30079999997</v>
      </c>
      <c r="AP75" s="2">
        <f>AP35*Assumptions!$B$21*70%*$B75</f>
        <v>589012.30079999997</v>
      </c>
      <c r="AQ75" s="2">
        <f>AQ35*Assumptions!$B$21*70%*$B75</f>
        <v>589012.30079999997</v>
      </c>
      <c r="AR75" s="2">
        <f>AR35*Assumptions!$B$21*70%*$B75</f>
        <v>589012.30079999997</v>
      </c>
      <c r="AS75" s="2">
        <f>AS35*Assumptions!$B$21*70%*$B75</f>
        <v>589012.30079999997</v>
      </c>
      <c r="AT75" s="2">
        <f>AT35*Assumptions!$B$21*70%*$B75</f>
        <v>589012.30079999997</v>
      </c>
      <c r="AU75" s="2">
        <f>AU35*Assumptions!$B$21*70%*$B75</f>
        <v>589012.30079999997</v>
      </c>
      <c r="AV75" s="2">
        <f>AV35*Assumptions!$B$21*70%*$B75</f>
        <v>589012.30079999997</v>
      </c>
      <c r="AW75" s="2">
        <f>AW35*Assumptions!$B$21*70%*$B75</f>
        <v>589012.30079999997</v>
      </c>
      <c r="AX75" s="2">
        <f>AX35*Assumptions!$B$21*70%*$B75</f>
        <v>589012.30079999997</v>
      </c>
      <c r="AY75" s="2">
        <f>AY35*Assumptions!$B$21*70%*$B75</f>
        <v>589012.30079999997</v>
      </c>
      <c r="AZ75" s="2">
        <f t="shared" ref="AZ75:AZ82" si="74">SUM(P75:AA75)</f>
        <v>3276380.9231999996</v>
      </c>
      <c r="BA75" s="2">
        <f t="shared" ref="BA75:BA82" si="75">SUM(AB75:AM75)</f>
        <v>5030355.0527999997</v>
      </c>
      <c r="BB75" s="2">
        <f t="shared" ref="BB75:BB82" si="76">SUM(AN75:AY75)</f>
        <v>6911394.3360000011</v>
      </c>
    </row>
    <row r="76" spans="1:54" x14ac:dyDescent="0.25">
      <c r="A76" s="5" t="s">
        <v>19</v>
      </c>
      <c r="B76" s="9">
        <f>Assumptions!I3</f>
        <v>2.2999999999999998</v>
      </c>
      <c r="C76" s="2">
        <f>C26*$B76</f>
        <v>9775</v>
      </c>
      <c r="D76" s="2">
        <f t="shared" ref="D76:N76" si="77">D26*$B76</f>
        <v>9775</v>
      </c>
      <c r="E76" s="2">
        <f t="shared" si="77"/>
        <v>13224.999999999998</v>
      </c>
      <c r="F76" s="2">
        <f t="shared" si="77"/>
        <v>23000</v>
      </c>
      <c r="G76" s="2">
        <f t="shared" si="77"/>
        <v>25299.999999999996</v>
      </c>
      <c r="H76" s="2">
        <f t="shared" si="77"/>
        <v>25299.999999999996</v>
      </c>
      <c r="I76" s="2">
        <f t="shared" si="77"/>
        <v>25299.999999999996</v>
      </c>
      <c r="J76" s="2">
        <f t="shared" si="77"/>
        <v>25299.999999999996</v>
      </c>
      <c r="K76" s="2">
        <f t="shared" si="77"/>
        <v>19550</v>
      </c>
      <c r="L76" s="2">
        <f t="shared" si="77"/>
        <v>25299.999999999996</v>
      </c>
      <c r="M76" s="2">
        <f t="shared" si="77"/>
        <v>19550</v>
      </c>
      <c r="N76" s="2">
        <f t="shared" si="77"/>
        <v>25299.999999999996</v>
      </c>
      <c r="O76" s="81">
        <f t="shared" ref="O76:O79" si="78">SUM(B76:N76)</f>
        <v>246677.3</v>
      </c>
      <c r="P76" s="2">
        <f>P26*$B76</f>
        <v>25299.999999999996</v>
      </c>
      <c r="Q76" s="2">
        <f t="shared" ref="Q76:AA76" si="79">Q26*$B76</f>
        <v>31049.999999999996</v>
      </c>
      <c r="R76" s="2">
        <f t="shared" si="79"/>
        <v>31049.999999999996</v>
      </c>
      <c r="S76" s="2">
        <f t="shared" si="79"/>
        <v>31049.999999999996</v>
      </c>
      <c r="T76" s="2">
        <f t="shared" si="79"/>
        <v>31049.999999999996</v>
      </c>
      <c r="U76" s="2">
        <f t="shared" si="79"/>
        <v>31049.999999999996</v>
      </c>
      <c r="V76" s="2">
        <f t="shared" si="79"/>
        <v>31049.999999999996</v>
      </c>
      <c r="W76" s="2">
        <f t="shared" si="79"/>
        <v>31049.999999999996</v>
      </c>
      <c r="X76" s="2">
        <f t="shared" si="79"/>
        <v>25299.999999999996</v>
      </c>
      <c r="Y76" s="2">
        <f t="shared" si="79"/>
        <v>31049.999999999996</v>
      </c>
      <c r="Z76" s="2">
        <f t="shared" si="79"/>
        <v>25299.999999999996</v>
      </c>
      <c r="AA76" s="2">
        <f t="shared" si="79"/>
        <v>31049.999999999996</v>
      </c>
      <c r="AB76" s="2">
        <f>AB26*$B76</f>
        <v>31049.999999999996</v>
      </c>
      <c r="AC76" s="2">
        <f t="shared" ref="AC76:AM76" si="80">AC26*$B76</f>
        <v>44850</v>
      </c>
      <c r="AD76" s="2">
        <f t="shared" si="80"/>
        <v>44850</v>
      </c>
      <c r="AE76" s="2">
        <f t="shared" si="80"/>
        <v>44850</v>
      </c>
      <c r="AF76" s="2">
        <f t="shared" si="80"/>
        <v>44850</v>
      </c>
      <c r="AG76" s="2">
        <f t="shared" si="80"/>
        <v>44850</v>
      </c>
      <c r="AH76" s="2">
        <f t="shared" si="80"/>
        <v>44850</v>
      </c>
      <c r="AI76" s="2">
        <f t="shared" si="80"/>
        <v>44850</v>
      </c>
      <c r="AJ76" s="2">
        <f t="shared" si="80"/>
        <v>39100</v>
      </c>
      <c r="AK76" s="2">
        <f t="shared" si="80"/>
        <v>44850</v>
      </c>
      <c r="AL76" s="2">
        <f t="shared" si="80"/>
        <v>39100</v>
      </c>
      <c r="AM76" s="2">
        <f t="shared" si="80"/>
        <v>44850</v>
      </c>
      <c r="AN76" s="2">
        <f>AN26*$B76</f>
        <v>44850</v>
      </c>
      <c r="AO76" s="2">
        <f t="shared" ref="AO76:AY76" si="81">AO26*$B76</f>
        <v>58650.000000000007</v>
      </c>
      <c r="AP76" s="2">
        <f t="shared" si="81"/>
        <v>58650.000000000007</v>
      </c>
      <c r="AQ76" s="2">
        <f t="shared" si="81"/>
        <v>58650.000000000007</v>
      </c>
      <c r="AR76" s="2">
        <f t="shared" si="81"/>
        <v>58650.000000000007</v>
      </c>
      <c r="AS76" s="2">
        <f t="shared" si="81"/>
        <v>58650.000000000007</v>
      </c>
      <c r="AT76" s="2">
        <f t="shared" si="81"/>
        <v>58650.000000000007</v>
      </c>
      <c r="AU76" s="2">
        <f t="shared" si="81"/>
        <v>58650.000000000007</v>
      </c>
      <c r="AV76" s="2">
        <f t="shared" si="81"/>
        <v>52900.000000000007</v>
      </c>
      <c r="AW76" s="2">
        <f t="shared" si="81"/>
        <v>58650.000000000007</v>
      </c>
      <c r="AX76" s="2">
        <f t="shared" si="81"/>
        <v>52900.000000000007</v>
      </c>
      <c r="AY76" s="2">
        <f t="shared" si="81"/>
        <v>58650.000000000007</v>
      </c>
      <c r="AZ76" s="2">
        <f t="shared" si="74"/>
        <v>355349.99999999994</v>
      </c>
      <c r="BA76" s="2">
        <f t="shared" si="75"/>
        <v>512900</v>
      </c>
      <c r="BB76" s="2">
        <f t="shared" si="76"/>
        <v>678500</v>
      </c>
    </row>
    <row r="77" spans="1:54" x14ac:dyDescent="0.25">
      <c r="A77" s="5" t="s">
        <v>20</v>
      </c>
      <c r="B77" s="2">
        <f>Assumptions!I4</f>
        <v>750</v>
      </c>
      <c r="C77" s="2">
        <f t="shared" ref="C77:N77" si="82">C17*$B77</f>
        <v>1065</v>
      </c>
      <c r="D77" s="2">
        <f t="shared" si="82"/>
        <v>315</v>
      </c>
      <c r="E77" s="2">
        <f t="shared" si="82"/>
        <v>1335</v>
      </c>
      <c r="F77" s="2">
        <f t="shared" si="82"/>
        <v>900</v>
      </c>
      <c r="G77" s="2">
        <f t="shared" si="82"/>
        <v>1830</v>
      </c>
      <c r="H77" s="2">
        <f t="shared" si="82"/>
        <v>1080</v>
      </c>
      <c r="I77" s="2">
        <f t="shared" si="82"/>
        <v>2580</v>
      </c>
      <c r="J77" s="2">
        <f t="shared" si="82"/>
        <v>1080</v>
      </c>
      <c r="K77" s="2">
        <f t="shared" si="82"/>
        <v>1830</v>
      </c>
      <c r="L77" s="2">
        <f t="shared" si="82"/>
        <v>1830</v>
      </c>
      <c r="M77" s="2">
        <f t="shared" si="82"/>
        <v>1830</v>
      </c>
      <c r="N77" s="2">
        <f t="shared" si="82"/>
        <v>1080</v>
      </c>
      <c r="O77" s="81">
        <f t="shared" si="78"/>
        <v>17505</v>
      </c>
      <c r="P77" s="2">
        <f t="shared" ref="P77:AY77" si="83">P17*$B77</f>
        <v>2580</v>
      </c>
      <c r="Q77" s="2">
        <f t="shared" si="83"/>
        <v>1830</v>
      </c>
      <c r="R77" s="2">
        <f t="shared" si="83"/>
        <v>2580</v>
      </c>
      <c r="S77" s="2">
        <f t="shared" si="83"/>
        <v>1830</v>
      </c>
      <c r="T77" s="2">
        <f t="shared" si="83"/>
        <v>2580</v>
      </c>
      <c r="U77" s="2">
        <f t="shared" si="83"/>
        <v>1830</v>
      </c>
      <c r="V77" s="2">
        <f t="shared" si="83"/>
        <v>2580</v>
      </c>
      <c r="W77" s="2">
        <f t="shared" si="83"/>
        <v>1830</v>
      </c>
      <c r="X77" s="2">
        <f t="shared" si="83"/>
        <v>2580</v>
      </c>
      <c r="Y77" s="2">
        <f t="shared" si="83"/>
        <v>1830</v>
      </c>
      <c r="Z77" s="2">
        <f t="shared" si="83"/>
        <v>2580</v>
      </c>
      <c r="AA77" s="2">
        <f t="shared" si="83"/>
        <v>1830</v>
      </c>
      <c r="AB77" s="2">
        <f t="shared" si="83"/>
        <v>2580</v>
      </c>
      <c r="AC77" s="2">
        <f t="shared" si="83"/>
        <v>2910</v>
      </c>
      <c r="AD77" s="2">
        <f t="shared" si="83"/>
        <v>3660</v>
      </c>
      <c r="AE77" s="2">
        <f t="shared" si="83"/>
        <v>2910</v>
      </c>
      <c r="AF77" s="2">
        <f t="shared" si="83"/>
        <v>3660</v>
      </c>
      <c r="AG77" s="2">
        <f t="shared" si="83"/>
        <v>2910</v>
      </c>
      <c r="AH77" s="2">
        <f t="shared" si="83"/>
        <v>3660</v>
      </c>
      <c r="AI77" s="2">
        <f t="shared" si="83"/>
        <v>2910</v>
      </c>
      <c r="AJ77" s="2">
        <f t="shared" si="83"/>
        <v>3660</v>
      </c>
      <c r="AK77" s="2">
        <f t="shared" si="83"/>
        <v>2910</v>
      </c>
      <c r="AL77" s="2">
        <f t="shared" si="83"/>
        <v>3660</v>
      </c>
      <c r="AM77" s="2">
        <f t="shared" si="83"/>
        <v>2910</v>
      </c>
      <c r="AN77" s="2">
        <f t="shared" si="83"/>
        <v>3660</v>
      </c>
      <c r="AO77" s="2">
        <f t="shared" si="83"/>
        <v>3990</v>
      </c>
      <c r="AP77" s="2">
        <f t="shared" si="83"/>
        <v>4740</v>
      </c>
      <c r="AQ77" s="2">
        <f t="shared" si="83"/>
        <v>3990</v>
      </c>
      <c r="AR77" s="2">
        <f t="shared" si="83"/>
        <v>4740</v>
      </c>
      <c r="AS77" s="2">
        <f t="shared" si="83"/>
        <v>3990</v>
      </c>
      <c r="AT77" s="2">
        <f t="shared" si="83"/>
        <v>4740</v>
      </c>
      <c r="AU77" s="2">
        <f t="shared" si="83"/>
        <v>3990</v>
      </c>
      <c r="AV77" s="2">
        <f t="shared" si="83"/>
        <v>4740</v>
      </c>
      <c r="AW77" s="2">
        <f t="shared" si="83"/>
        <v>3990</v>
      </c>
      <c r="AX77" s="2">
        <f t="shared" si="83"/>
        <v>4740</v>
      </c>
      <c r="AY77" s="2">
        <f t="shared" si="83"/>
        <v>3990</v>
      </c>
      <c r="AZ77" s="2">
        <f t="shared" si="74"/>
        <v>26460</v>
      </c>
      <c r="BA77" s="2">
        <f t="shared" si="75"/>
        <v>38340</v>
      </c>
      <c r="BB77" s="2">
        <f t="shared" si="76"/>
        <v>51300</v>
      </c>
    </row>
    <row r="78" spans="1:54" x14ac:dyDescent="0.25">
      <c r="A78" s="5" t="s">
        <v>21</v>
      </c>
      <c r="B78" s="8">
        <f>Assumptions!I5</f>
        <v>1.7850000000000001E-2</v>
      </c>
      <c r="C78" s="2">
        <f t="shared" ref="C78:N78" si="84">C28*$B78</f>
        <v>6649.1250000000009</v>
      </c>
      <c r="D78" s="2">
        <f t="shared" si="84"/>
        <v>6649.1250000000009</v>
      </c>
      <c r="E78" s="2">
        <f t="shared" si="84"/>
        <v>4060.8750000000009</v>
      </c>
      <c r="F78" s="2">
        <f t="shared" si="84"/>
        <v>10710.000000000004</v>
      </c>
      <c r="G78" s="2">
        <f t="shared" si="84"/>
        <v>11959.5</v>
      </c>
      <c r="H78" s="2">
        <f t="shared" si="84"/>
        <v>11959.5</v>
      </c>
      <c r="I78" s="2">
        <f t="shared" si="84"/>
        <v>11959.5</v>
      </c>
      <c r="J78" s="2">
        <f t="shared" si="84"/>
        <v>11959.5</v>
      </c>
      <c r="K78" s="2">
        <f t="shared" si="84"/>
        <v>11959.5</v>
      </c>
      <c r="L78" s="2">
        <f t="shared" si="84"/>
        <v>7497.0000000000018</v>
      </c>
      <c r="M78" s="2">
        <f t="shared" si="84"/>
        <v>11959.5</v>
      </c>
      <c r="N78" s="2">
        <f t="shared" si="84"/>
        <v>11959.5</v>
      </c>
      <c r="O78" s="81">
        <f t="shared" si="78"/>
        <v>119282.64285</v>
      </c>
      <c r="P78" s="2">
        <f t="shared" ref="P78:AY79" si="85">P28*$B78</f>
        <v>11959.5</v>
      </c>
      <c r="Q78" s="2">
        <f t="shared" si="85"/>
        <v>11959.5</v>
      </c>
      <c r="R78" s="2">
        <f t="shared" si="85"/>
        <v>7497.0000000000018</v>
      </c>
      <c r="S78" s="2">
        <f t="shared" si="85"/>
        <v>16422</v>
      </c>
      <c r="T78" s="2">
        <f t="shared" si="85"/>
        <v>11959.5</v>
      </c>
      <c r="U78" s="2">
        <f t="shared" si="85"/>
        <v>7497.0000000000018</v>
      </c>
      <c r="V78" s="2">
        <f t="shared" si="85"/>
        <v>16422</v>
      </c>
      <c r="W78" s="2">
        <f t="shared" si="85"/>
        <v>11959.5</v>
      </c>
      <c r="X78" s="2">
        <f t="shared" si="85"/>
        <v>7497.0000000000018</v>
      </c>
      <c r="Y78" s="2">
        <f t="shared" si="85"/>
        <v>11959.5</v>
      </c>
      <c r="Z78" s="2">
        <f t="shared" si="85"/>
        <v>11959.5</v>
      </c>
      <c r="AA78" s="2">
        <f t="shared" si="85"/>
        <v>7497.0000000000018</v>
      </c>
      <c r="AB78" s="2">
        <f t="shared" si="85"/>
        <v>16422</v>
      </c>
      <c r="AC78" s="2">
        <f t="shared" si="85"/>
        <v>19456.5</v>
      </c>
      <c r="AD78" s="2">
        <f t="shared" si="85"/>
        <v>14994.000000000004</v>
      </c>
      <c r="AE78" s="2">
        <f t="shared" si="85"/>
        <v>23919</v>
      </c>
      <c r="AF78" s="2">
        <f t="shared" si="85"/>
        <v>19456.5</v>
      </c>
      <c r="AG78" s="2">
        <f t="shared" si="85"/>
        <v>14994.000000000004</v>
      </c>
      <c r="AH78" s="2">
        <f t="shared" si="85"/>
        <v>23919</v>
      </c>
      <c r="AI78" s="2">
        <f t="shared" si="85"/>
        <v>19456.5</v>
      </c>
      <c r="AJ78" s="2">
        <f t="shared" si="85"/>
        <v>14994.000000000004</v>
      </c>
      <c r="AK78" s="2">
        <f t="shared" si="85"/>
        <v>19456.5</v>
      </c>
      <c r="AL78" s="2">
        <f t="shared" si="85"/>
        <v>19456.5</v>
      </c>
      <c r="AM78" s="2">
        <f t="shared" si="85"/>
        <v>14994.000000000004</v>
      </c>
      <c r="AN78" s="2">
        <f t="shared" si="85"/>
        <v>23919</v>
      </c>
      <c r="AO78" s="2">
        <f t="shared" si="85"/>
        <v>26953.500000000007</v>
      </c>
      <c r="AP78" s="2">
        <f t="shared" si="85"/>
        <v>22491.000000000007</v>
      </c>
      <c r="AQ78" s="2">
        <f t="shared" si="85"/>
        <v>31416.000000000007</v>
      </c>
      <c r="AR78" s="2">
        <f t="shared" si="85"/>
        <v>26953.500000000007</v>
      </c>
      <c r="AS78" s="2">
        <f t="shared" si="85"/>
        <v>22491.000000000007</v>
      </c>
      <c r="AT78" s="2">
        <f t="shared" si="85"/>
        <v>31416.000000000007</v>
      </c>
      <c r="AU78" s="2">
        <f t="shared" si="85"/>
        <v>26953.500000000007</v>
      </c>
      <c r="AV78" s="2">
        <f t="shared" si="85"/>
        <v>22491.000000000007</v>
      </c>
      <c r="AW78" s="2">
        <f t="shared" si="85"/>
        <v>26953.500000000007</v>
      </c>
      <c r="AX78" s="2">
        <f t="shared" si="85"/>
        <v>26953.500000000007</v>
      </c>
      <c r="AY78" s="2">
        <f t="shared" si="85"/>
        <v>22491.000000000007</v>
      </c>
      <c r="AZ78" s="2">
        <f t="shared" si="74"/>
        <v>134589</v>
      </c>
      <c r="BA78" s="2">
        <f t="shared" si="75"/>
        <v>221518.5</v>
      </c>
      <c r="BB78" s="2">
        <f t="shared" si="76"/>
        <v>311482.50000000006</v>
      </c>
    </row>
    <row r="79" spans="1:54" x14ac:dyDescent="0.25">
      <c r="A79" s="5" t="s">
        <v>22</v>
      </c>
      <c r="B79" s="8">
        <f>Assumptions!I6</f>
        <v>2.9925000000000004E-2</v>
      </c>
      <c r="C79" s="2">
        <f t="shared" ref="C79:N79" si="86">C29*$B79</f>
        <v>26393.850000000006</v>
      </c>
      <c r="D79" s="2">
        <f t="shared" si="86"/>
        <v>53326.350000000006</v>
      </c>
      <c r="E79" s="2">
        <f t="shared" si="86"/>
        <v>75949.650000000023</v>
      </c>
      <c r="F79" s="2">
        <f t="shared" si="86"/>
        <v>102343.50000000003</v>
      </c>
      <c r="G79" s="2">
        <f t="shared" si="86"/>
        <v>144358.20000000001</v>
      </c>
      <c r="H79" s="2">
        <f t="shared" si="86"/>
        <v>117425.70000000003</v>
      </c>
      <c r="I79" s="2">
        <f t="shared" si="86"/>
        <v>117425.70000000003</v>
      </c>
      <c r="J79" s="2">
        <f t="shared" si="86"/>
        <v>144358.20000000001</v>
      </c>
      <c r="K79" s="2">
        <f t="shared" si="86"/>
        <v>144358.20000000001</v>
      </c>
      <c r="L79" s="2">
        <f t="shared" si="86"/>
        <v>144358.20000000001</v>
      </c>
      <c r="M79" s="2">
        <f t="shared" si="86"/>
        <v>171290.7</v>
      </c>
      <c r="N79" s="2">
        <f t="shared" si="86"/>
        <v>144358.20000000001</v>
      </c>
      <c r="O79" s="81">
        <f t="shared" si="78"/>
        <v>1385946.4799249999</v>
      </c>
      <c r="P79" s="2">
        <f t="shared" si="85"/>
        <v>117425.70000000003</v>
      </c>
      <c r="Q79" s="2">
        <f t="shared" si="85"/>
        <v>117425.70000000003</v>
      </c>
      <c r="R79" s="2">
        <f t="shared" si="85"/>
        <v>144358.20000000001</v>
      </c>
      <c r="S79" s="2">
        <f t="shared" si="85"/>
        <v>117425.70000000003</v>
      </c>
      <c r="T79" s="2">
        <f t="shared" si="85"/>
        <v>144358.20000000001</v>
      </c>
      <c r="U79" s="2">
        <f t="shared" si="85"/>
        <v>144358.20000000001</v>
      </c>
      <c r="V79" s="2">
        <f t="shared" si="85"/>
        <v>117425.70000000003</v>
      </c>
      <c r="W79" s="2">
        <f t="shared" si="85"/>
        <v>144358.20000000001</v>
      </c>
      <c r="X79" s="2">
        <f t="shared" si="85"/>
        <v>171290.7</v>
      </c>
      <c r="Y79" s="2">
        <f t="shared" si="85"/>
        <v>144358.20000000001</v>
      </c>
      <c r="Z79" s="2">
        <f t="shared" si="85"/>
        <v>171290.7</v>
      </c>
      <c r="AA79" s="2">
        <f t="shared" si="85"/>
        <v>171290.7</v>
      </c>
      <c r="AB79" s="2">
        <f t="shared" si="85"/>
        <v>117425.70000000003</v>
      </c>
      <c r="AC79" s="2">
        <f t="shared" si="85"/>
        <v>234851.40000000005</v>
      </c>
      <c r="AD79" s="2">
        <f t="shared" si="85"/>
        <v>234851.40000000005</v>
      </c>
      <c r="AE79" s="2">
        <f t="shared" si="85"/>
        <v>207918.90000000005</v>
      </c>
      <c r="AF79" s="2">
        <f t="shared" si="85"/>
        <v>234851.40000000005</v>
      </c>
      <c r="AG79" s="2">
        <f t="shared" si="85"/>
        <v>234851.40000000005</v>
      </c>
      <c r="AH79" s="2">
        <f t="shared" si="85"/>
        <v>207918.90000000005</v>
      </c>
      <c r="AI79" s="2">
        <f t="shared" si="85"/>
        <v>234851.40000000005</v>
      </c>
      <c r="AJ79" s="2">
        <f t="shared" si="85"/>
        <v>261783.90000000002</v>
      </c>
      <c r="AK79" s="2">
        <f t="shared" si="85"/>
        <v>234851.40000000005</v>
      </c>
      <c r="AL79" s="2">
        <f t="shared" si="85"/>
        <v>261783.90000000002</v>
      </c>
      <c r="AM79" s="2">
        <f t="shared" si="85"/>
        <v>261783.90000000002</v>
      </c>
      <c r="AN79" s="2">
        <f t="shared" si="85"/>
        <v>207918.90000000005</v>
      </c>
      <c r="AO79" s="2">
        <f t="shared" si="85"/>
        <v>325344.60000000009</v>
      </c>
      <c r="AP79" s="2">
        <f t="shared" si="85"/>
        <v>325344.60000000009</v>
      </c>
      <c r="AQ79" s="2">
        <f t="shared" si="85"/>
        <v>298412.10000000009</v>
      </c>
      <c r="AR79" s="2">
        <f t="shared" si="85"/>
        <v>325344.60000000009</v>
      </c>
      <c r="AS79" s="2">
        <f t="shared" si="85"/>
        <v>325344.60000000009</v>
      </c>
      <c r="AT79" s="2">
        <f t="shared" si="85"/>
        <v>298412.10000000009</v>
      </c>
      <c r="AU79" s="2">
        <f t="shared" si="85"/>
        <v>325344.60000000009</v>
      </c>
      <c r="AV79" s="2">
        <f t="shared" si="85"/>
        <v>352277.10000000009</v>
      </c>
      <c r="AW79" s="2">
        <f t="shared" si="85"/>
        <v>325344.60000000009</v>
      </c>
      <c r="AX79" s="2">
        <f t="shared" si="85"/>
        <v>352277.10000000009</v>
      </c>
      <c r="AY79" s="2">
        <f t="shared" si="85"/>
        <v>352277.10000000009</v>
      </c>
      <c r="AZ79" s="2">
        <f t="shared" si="74"/>
        <v>1705365.9000000001</v>
      </c>
      <c r="BA79" s="2">
        <f t="shared" si="75"/>
        <v>2727723.6</v>
      </c>
      <c r="BB79" s="2">
        <f t="shared" si="76"/>
        <v>3813642.0000000009</v>
      </c>
    </row>
    <row r="80" spans="1:54" x14ac:dyDescent="0.25">
      <c r="A80" s="5" t="s">
        <v>23</v>
      </c>
      <c r="B80" s="33">
        <f>Assumptions!I7</f>
        <v>0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82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34">
        <v>0</v>
      </c>
      <c r="AG80" s="34">
        <v>0</v>
      </c>
      <c r="AH80" s="34">
        <v>0</v>
      </c>
      <c r="AI80" s="34">
        <v>0</v>
      </c>
      <c r="AJ80" s="34">
        <v>0</v>
      </c>
      <c r="AK80" s="34">
        <v>0</v>
      </c>
      <c r="AL80" s="34">
        <v>0</v>
      </c>
      <c r="AM80" s="34">
        <v>0</v>
      </c>
      <c r="AN80" s="34">
        <v>0</v>
      </c>
      <c r="AO80" s="34">
        <v>0</v>
      </c>
      <c r="AP80" s="34">
        <v>0</v>
      </c>
      <c r="AQ80" s="34">
        <v>0</v>
      </c>
      <c r="AR80" s="34">
        <v>0</v>
      </c>
      <c r="AS80" s="34">
        <v>0</v>
      </c>
      <c r="AT80" s="34">
        <v>0</v>
      </c>
      <c r="AU80" s="34">
        <v>0</v>
      </c>
      <c r="AV80" s="34">
        <v>0</v>
      </c>
      <c r="AW80" s="34">
        <v>0</v>
      </c>
      <c r="AX80" s="34">
        <v>0</v>
      </c>
      <c r="AY80" s="34">
        <v>0</v>
      </c>
      <c r="AZ80" s="2">
        <f t="shared" si="74"/>
        <v>0</v>
      </c>
      <c r="BA80" s="2">
        <f t="shared" si="75"/>
        <v>0</v>
      </c>
      <c r="BB80" s="2">
        <f t="shared" si="76"/>
        <v>0</v>
      </c>
    </row>
    <row r="81" spans="1:54" x14ac:dyDescent="0.25">
      <c r="A81" s="5" t="s">
        <v>24</v>
      </c>
      <c r="B81" s="33">
        <f>Assumptions!I8</f>
        <v>0</v>
      </c>
      <c r="C81" s="34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82">
        <v>0</v>
      </c>
      <c r="P81" s="34">
        <v>0</v>
      </c>
      <c r="Q81" s="34">
        <v>0</v>
      </c>
      <c r="R81" s="34">
        <v>0</v>
      </c>
      <c r="S81" s="34">
        <v>0</v>
      </c>
      <c r="T81" s="34">
        <v>0</v>
      </c>
      <c r="U81" s="34">
        <v>0</v>
      </c>
      <c r="V81" s="34">
        <v>0</v>
      </c>
      <c r="W81" s="34">
        <v>0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34">
        <v>0</v>
      </c>
      <c r="AD81" s="34">
        <v>0</v>
      </c>
      <c r="AE81" s="34">
        <v>0</v>
      </c>
      <c r="AF81" s="34">
        <v>0</v>
      </c>
      <c r="AG81" s="34">
        <v>0</v>
      </c>
      <c r="AH81" s="34">
        <v>0</v>
      </c>
      <c r="AI81" s="34">
        <v>0</v>
      </c>
      <c r="AJ81" s="34">
        <v>0</v>
      </c>
      <c r="AK81" s="34">
        <v>0</v>
      </c>
      <c r="AL81" s="34">
        <v>0</v>
      </c>
      <c r="AM81" s="34">
        <v>0</v>
      </c>
      <c r="AN81" s="34">
        <v>0</v>
      </c>
      <c r="AO81" s="34">
        <v>0</v>
      </c>
      <c r="AP81" s="34">
        <v>0</v>
      </c>
      <c r="AQ81" s="34">
        <v>0</v>
      </c>
      <c r="AR81" s="34">
        <v>0</v>
      </c>
      <c r="AS81" s="34">
        <v>0</v>
      </c>
      <c r="AT81" s="34">
        <v>0</v>
      </c>
      <c r="AU81" s="34">
        <v>0</v>
      </c>
      <c r="AV81" s="34">
        <v>0</v>
      </c>
      <c r="AW81" s="34">
        <v>0</v>
      </c>
      <c r="AX81" s="34">
        <v>0</v>
      </c>
      <c r="AY81" s="34">
        <v>0</v>
      </c>
      <c r="AZ81" s="2">
        <f t="shared" si="74"/>
        <v>0</v>
      </c>
      <c r="BA81" s="2">
        <f t="shared" si="75"/>
        <v>0</v>
      </c>
      <c r="BB81" s="2">
        <f t="shared" si="76"/>
        <v>0</v>
      </c>
    </row>
    <row r="82" spans="1:54" x14ac:dyDescent="0.25">
      <c r="A82" s="5" t="s">
        <v>25</v>
      </c>
      <c r="B82" s="33">
        <f>Assumptions!I9</f>
        <v>0</v>
      </c>
      <c r="C82" s="34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82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34">
        <v>0</v>
      </c>
      <c r="AD82" s="34">
        <v>0</v>
      </c>
      <c r="AE82" s="34">
        <v>0</v>
      </c>
      <c r="AF82" s="34">
        <v>0</v>
      </c>
      <c r="AG82" s="34">
        <v>0</v>
      </c>
      <c r="AH82" s="34">
        <v>0</v>
      </c>
      <c r="AI82" s="34">
        <v>0</v>
      </c>
      <c r="AJ82" s="34">
        <v>0</v>
      </c>
      <c r="AK82" s="34">
        <v>0</v>
      </c>
      <c r="AL82" s="34">
        <v>0</v>
      </c>
      <c r="AM82" s="34">
        <v>0</v>
      </c>
      <c r="AN82" s="34">
        <v>0</v>
      </c>
      <c r="AO82" s="34">
        <v>0</v>
      </c>
      <c r="AP82" s="34">
        <v>0</v>
      </c>
      <c r="AQ82" s="34">
        <v>0</v>
      </c>
      <c r="AR82" s="34">
        <v>0</v>
      </c>
      <c r="AS82" s="34">
        <v>0</v>
      </c>
      <c r="AT82" s="34">
        <v>0</v>
      </c>
      <c r="AU82" s="34">
        <v>0</v>
      </c>
      <c r="AV82" s="34">
        <v>0</v>
      </c>
      <c r="AW82" s="34">
        <v>0</v>
      </c>
      <c r="AX82" s="34">
        <v>0</v>
      </c>
      <c r="AY82" s="34">
        <v>0</v>
      </c>
      <c r="AZ82" s="2">
        <f t="shared" si="74"/>
        <v>0</v>
      </c>
      <c r="BA82" s="2">
        <f t="shared" si="75"/>
        <v>0</v>
      </c>
      <c r="BB82" s="2">
        <f t="shared" si="76"/>
        <v>0</v>
      </c>
    </row>
    <row r="83" spans="1:54" x14ac:dyDescent="0.25">
      <c r="B83" s="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81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4" x14ac:dyDescent="0.25">
      <c r="A84" s="19" t="s">
        <v>76</v>
      </c>
      <c r="B84" s="6"/>
      <c r="C84" s="4">
        <f>SUM(C85:C92)</f>
        <v>792.58114843345084</v>
      </c>
      <c r="D84" s="4">
        <f t="shared" ref="D84:N84" si="87">SUM(D85:D92)</f>
        <v>1987.1482645487645</v>
      </c>
      <c r="E84" s="4">
        <f t="shared" si="87"/>
        <v>4244.9341668563593</v>
      </c>
      <c r="F84" s="4">
        <f t="shared" si="87"/>
        <v>6647.9438424083746</v>
      </c>
      <c r="G84" s="4">
        <f t="shared" si="87"/>
        <v>9654.5580787527106</v>
      </c>
      <c r="H84" s="4">
        <f t="shared" si="87"/>
        <v>13031.698180953465</v>
      </c>
      <c r="I84" s="4">
        <f t="shared" si="87"/>
        <v>15622.81221181171</v>
      </c>
      <c r="J84" s="4">
        <f t="shared" si="87"/>
        <v>18569.721774952552</v>
      </c>
      <c r="K84" s="4">
        <f t="shared" si="87"/>
        <v>22063.091641307787</v>
      </c>
      <c r="L84" s="4">
        <f t="shared" si="87"/>
        <v>24836.697048646183</v>
      </c>
      <c r="M84" s="4">
        <f t="shared" si="87"/>
        <v>27895.741149184792</v>
      </c>
      <c r="N84" s="4">
        <f t="shared" si="87"/>
        <v>31325.351191949241</v>
      </c>
      <c r="O84" s="79">
        <f>SUM(C84:N84)</f>
        <v>176672.27869980541</v>
      </c>
      <c r="P84" s="4">
        <f>SUM(P85:P92)</f>
        <v>33056.179131918529</v>
      </c>
      <c r="Q84" s="4">
        <f t="shared" ref="Q84:AA84" si="88">SUM(Q85:Q92)</f>
        <v>35412.126375978034</v>
      </c>
      <c r="R84" s="4">
        <f t="shared" si="88"/>
        <v>38567.62989218517</v>
      </c>
      <c r="S84" s="4">
        <f t="shared" si="88"/>
        <v>40933.577635168433</v>
      </c>
      <c r="T84" s="4">
        <f t="shared" si="88"/>
        <v>43426.775828959951</v>
      </c>
      <c r="U84" s="4">
        <f t="shared" si="88"/>
        <v>46543.139581040283</v>
      </c>
      <c r="V84" s="4">
        <f t="shared" si="88"/>
        <v>48711.071172763157</v>
      </c>
      <c r="W84" s="4">
        <f t="shared" si="88"/>
        <v>51169.905461683215</v>
      </c>
      <c r="X84" s="4">
        <f t="shared" si="88"/>
        <v>54427.362208959064</v>
      </c>
      <c r="Y84" s="4">
        <f t="shared" si="88"/>
        <v>56802.180068704845</v>
      </c>
      <c r="Z84" s="4">
        <f t="shared" si="88"/>
        <v>59397.084467850247</v>
      </c>
      <c r="AA84" s="4">
        <f t="shared" si="88"/>
        <v>62614.266492838367</v>
      </c>
      <c r="AB84" s="4">
        <f>SUM(AB85:AB92)</f>
        <v>62678.223168755736</v>
      </c>
      <c r="AC84" s="4">
        <f t="shared" ref="AC84:AM84" si="89">SUM(AC85:AC92)</f>
        <v>67223.12346944504</v>
      </c>
      <c r="AD84" s="4">
        <f t="shared" si="89"/>
        <v>72200.315593463354</v>
      </c>
      <c r="AE84" s="4">
        <f t="shared" si="89"/>
        <v>76361.367817129125</v>
      </c>
      <c r="AF84" s="4">
        <f t="shared" si="89"/>
        <v>80623.620286893914</v>
      </c>
      <c r="AG84" s="4">
        <f t="shared" si="89"/>
        <v>85483.511886935288</v>
      </c>
      <c r="AH84" s="4">
        <f t="shared" si="89"/>
        <v>89369.95872487119</v>
      </c>
      <c r="AI84" s="4">
        <f t="shared" si="89"/>
        <v>93522.799725614575</v>
      </c>
      <c r="AJ84" s="4">
        <f t="shared" si="89"/>
        <v>98450.249146613525</v>
      </c>
      <c r="AK84" s="4">
        <f t="shared" si="89"/>
        <v>102471.53075142109</v>
      </c>
      <c r="AL84" s="4">
        <f t="shared" si="89"/>
        <v>106689.84587022505</v>
      </c>
      <c r="AM84" s="4">
        <f t="shared" si="89"/>
        <v>111507.85246373502</v>
      </c>
      <c r="AN84" s="4">
        <f>SUM(AN85:AN92)</f>
        <v>111593.7732318221</v>
      </c>
      <c r="AO84" s="4">
        <f t="shared" ref="AO84:AY84" si="90">SUM(AO85:AO92)</f>
        <v>117690.59483452296</v>
      </c>
      <c r="AP84" s="4">
        <f t="shared" si="90"/>
        <v>124198.45359528092</v>
      </c>
      <c r="AQ84" s="4">
        <f t="shared" si="90"/>
        <v>129869.35019871191</v>
      </c>
      <c r="AR84" s="4">
        <f t="shared" si="90"/>
        <v>135621.04900644688</v>
      </c>
      <c r="AS84" s="4">
        <f t="shared" si="90"/>
        <v>141950.40508239952</v>
      </c>
      <c r="AT84" s="4">
        <f t="shared" si="90"/>
        <v>147286.74283311947</v>
      </c>
      <c r="AU84" s="4">
        <f t="shared" si="90"/>
        <v>152870.30175330822</v>
      </c>
      <c r="AV84" s="4">
        <f t="shared" si="90"/>
        <v>159209.6890898007</v>
      </c>
      <c r="AW84" s="4">
        <f t="shared" si="90"/>
        <v>164624.51416101292</v>
      </c>
      <c r="AX84" s="4">
        <f t="shared" si="90"/>
        <v>170218.35656054129</v>
      </c>
      <c r="AY84" s="4">
        <f t="shared" si="90"/>
        <v>176394.24536136529</v>
      </c>
      <c r="AZ84" s="4">
        <f>SUM(P84:AA84)</f>
        <v>571061.29831804929</v>
      </c>
      <c r="BA84" s="4">
        <f>SUM(AB84:AM84)</f>
        <v>1046582.3989051029</v>
      </c>
      <c r="BB84" s="4">
        <f>SUM(AN84:AY84)</f>
        <v>1731527.4757083321</v>
      </c>
    </row>
    <row r="85" spans="1:54" x14ac:dyDescent="0.25">
      <c r="A85" s="5" t="s">
        <v>18</v>
      </c>
      <c r="B85" s="8">
        <f>Assumptions!J2</f>
        <v>6.3E-3</v>
      </c>
      <c r="C85" s="2">
        <f>$B85*C65/12</f>
        <v>9.5497052361614116</v>
      </c>
      <c r="D85" s="2">
        <f t="shared" ref="D85:N85" si="91">$B85*D65/12</f>
        <v>19.073375490845748</v>
      </c>
      <c r="E85" s="2">
        <f t="shared" si="91"/>
        <v>34.288527061757243</v>
      </c>
      <c r="F85" s="2">
        <f t="shared" si="91"/>
        <v>57.441602850687296</v>
      </c>
      <c r="G85" s="2">
        <f t="shared" si="91"/>
        <v>83.296619198301144</v>
      </c>
      <c r="H85" s="2">
        <f t="shared" si="91"/>
        <v>109.08227633657832</v>
      </c>
      <c r="I85" s="2">
        <f t="shared" si="91"/>
        <v>134.7992712123455</v>
      </c>
      <c r="J85" s="2">
        <f t="shared" si="91"/>
        <v>160.44829750998693</v>
      </c>
      <c r="K85" s="2">
        <f t="shared" si="91"/>
        <v>186.03004567402843</v>
      </c>
      <c r="L85" s="2">
        <f t="shared" si="91"/>
        <v>211.54520293159581</v>
      </c>
      <c r="M85" s="2">
        <f t="shared" si="91"/>
        <v>236.99445331474817</v>
      </c>
      <c r="N85" s="2">
        <f t="shared" si="91"/>
        <v>262.3784776826875</v>
      </c>
      <c r="O85" s="81">
        <f t="shared" ref="O85" si="92">SUM(B85:N85)</f>
        <v>1504.9341544997233</v>
      </c>
      <c r="P85" s="2">
        <f>$B85*P65/12</f>
        <v>282.77121155722972</v>
      </c>
      <c r="Q85" s="2">
        <f t="shared" ref="Q85:AA85" si="93">$B85*Q65/12</f>
        <v>311.1520354259672</v>
      </c>
      <c r="R85" s="2">
        <f t="shared" si="93"/>
        <v>339.46104009983009</v>
      </c>
      <c r="S85" s="2">
        <f t="shared" si="93"/>
        <v>367.69897884522521</v>
      </c>
      <c r="T85" s="2">
        <f t="shared" si="93"/>
        <v>395.86660146425498</v>
      </c>
      <c r="U85" s="2">
        <f t="shared" si="93"/>
        <v>423.96465431895786</v>
      </c>
      <c r="V85" s="2">
        <f t="shared" si="93"/>
        <v>451.99388035541546</v>
      </c>
      <c r="W85" s="2">
        <f t="shared" si="93"/>
        <v>479.95501912772448</v>
      </c>
      <c r="X85" s="2">
        <f t="shared" si="93"/>
        <v>507.84880682183893</v>
      </c>
      <c r="Y85" s="2">
        <f t="shared" si="93"/>
        <v>535.67597627927762</v>
      </c>
      <c r="Z85" s="2">
        <f t="shared" si="93"/>
        <v>563.43725702070401</v>
      </c>
      <c r="AA85" s="2">
        <f t="shared" si="93"/>
        <v>591.13337526937346</v>
      </c>
      <c r="AB85" s="2">
        <f>$B85*AB65/12</f>
        <v>601.57478113643219</v>
      </c>
      <c r="AC85" s="2">
        <f t="shared" ref="AC85:AM85" si="94">$B85*AC65/12</f>
        <v>645.67279366314995</v>
      </c>
      <c r="AD85" s="2">
        <f t="shared" si="94"/>
        <v>689.66239992839007</v>
      </c>
      <c r="AE85" s="2">
        <f t="shared" si="94"/>
        <v>733.54476166833786</v>
      </c>
      <c r="AF85" s="2">
        <f t="shared" si="94"/>
        <v>777.32103532262045</v>
      </c>
      <c r="AG85" s="2">
        <f t="shared" si="94"/>
        <v>820.99237207156557</v>
      </c>
      <c r="AH85" s="2">
        <f t="shared" si="94"/>
        <v>864.55991787325513</v>
      </c>
      <c r="AI85" s="2">
        <f t="shared" si="94"/>
        <v>908.02481350037442</v>
      </c>
      <c r="AJ85" s="2">
        <f t="shared" si="94"/>
        <v>951.38819457685793</v>
      </c>
      <c r="AK85" s="2">
        <f t="shared" si="94"/>
        <v>994.65119161433438</v>
      </c>
      <c r="AL85" s="2">
        <f t="shared" si="94"/>
        <v>1037.8149300483703</v>
      </c>
      <c r="AM85" s="2">
        <f t="shared" si="94"/>
        <v>1080.8805302745143</v>
      </c>
      <c r="AN85" s="2">
        <f>$B85*AN65/12</f>
        <v>1090.7644062672941</v>
      </c>
      <c r="AO85" s="2">
        <f t="shared" ref="AO85:AY85" si="95">$B85*AO65/12</f>
        <v>1150.1150907270742</v>
      </c>
      <c r="AP85" s="2">
        <f t="shared" si="95"/>
        <v>1209.3253950498909</v>
      </c>
      <c r="AQ85" s="2">
        <f t="shared" si="95"/>
        <v>1268.3968677407086</v>
      </c>
      <c r="AR85" s="2">
        <f t="shared" si="95"/>
        <v>1327.3310503254538</v>
      </c>
      <c r="AS85" s="2">
        <f t="shared" si="95"/>
        <v>1386.1294774004634</v>
      </c>
      <c r="AT85" s="2">
        <f t="shared" si="95"/>
        <v>1444.7936766816504</v>
      </c>
      <c r="AU85" s="2">
        <f t="shared" si="95"/>
        <v>1503.3251690534091</v>
      </c>
      <c r="AV85" s="2">
        <f t="shared" si="95"/>
        <v>1561.7254686172448</v>
      </c>
      <c r="AW85" s="2">
        <f t="shared" si="95"/>
        <v>1619.9960827401408</v>
      </c>
      <c r="AX85" s="2">
        <f t="shared" si="95"/>
        <v>1678.138512102659</v>
      </c>
      <c r="AY85" s="2">
        <f t="shared" si="95"/>
        <v>1736.1542507467784</v>
      </c>
      <c r="AZ85" s="2">
        <f t="shared" ref="AZ85:AZ92" si="96">SUM(P85:AA85)</f>
        <v>5250.958836585799</v>
      </c>
      <c r="BA85" s="2">
        <f t="shared" ref="BA85:BA92" si="97">SUM(AB85:AM85)</f>
        <v>10106.087721678205</v>
      </c>
      <c r="BB85" s="2">
        <f t="shared" ref="BB85:BB92" si="98">SUM(AN85:AY85)</f>
        <v>16976.19544745277</v>
      </c>
    </row>
    <row r="86" spans="1:54" x14ac:dyDescent="0.25">
      <c r="A86" s="5" t="s">
        <v>19</v>
      </c>
      <c r="B86" s="35">
        <f>Assumptions!J3</f>
        <v>0</v>
      </c>
      <c r="C86" s="2">
        <f t="shared" ref="C86:N86" si="99">$B86*C66/12</f>
        <v>0</v>
      </c>
      <c r="D86" s="2">
        <f t="shared" si="99"/>
        <v>0</v>
      </c>
      <c r="E86" s="2">
        <f t="shared" si="99"/>
        <v>0</v>
      </c>
      <c r="F86" s="2">
        <f t="shared" si="99"/>
        <v>0</v>
      </c>
      <c r="G86" s="2">
        <f t="shared" si="99"/>
        <v>0</v>
      </c>
      <c r="H86" s="2">
        <f t="shared" si="99"/>
        <v>0</v>
      </c>
      <c r="I86" s="2">
        <f t="shared" si="99"/>
        <v>0</v>
      </c>
      <c r="J86" s="2">
        <f t="shared" si="99"/>
        <v>0</v>
      </c>
      <c r="K86" s="2">
        <f t="shared" si="99"/>
        <v>0</v>
      </c>
      <c r="L86" s="2">
        <f t="shared" si="99"/>
        <v>0</v>
      </c>
      <c r="M86" s="2">
        <f t="shared" si="99"/>
        <v>0</v>
      </c>
      <c r="N86" s="2">
        <f t="shared" si="99"/>
        <v>0</v>
      </c>
      <c r="O86" s="81">
        <f t="shared" ref="O86:O92" si="100">SUM(B86:N86)</f>
        <v>0</v>
      </c>
      <c r="P86" s="2">
        <f t="shared" ref="P86:AY92" si="101">$B86*P66/12</f>
        <v>0</v>
      </c>
      <c r="Q86" s="2">
        <f t="shared" si="101"/>
        <v>0</v>
      </c>
      <c r="R86" s="2">
        <f t="shared" si="101"/>
        <v>0</v>
      </c>
      <c r="S86" s="2">
        <f t="shared" si="101"/>
        <v>0</v>
      </c>
      <c r="T86" s="2">
        <f t="shared" si="101"/>
        <v>0</v>
      </c>
      <c r="U86" s="2">
        <f t="shared" si="101"/>
        <v>0</v>
      </c>
      <c r="V86" s="2">
        <f t="shared" si="101"/>
        <v>0</v>
      </c>
      <c r="W86" s="2">
        <f t="shared" si="101"/>
        <v>0</v>
      </c>
      <c r="X86" s="2">
        <f t="shared" si="101"/>
        <v>0</v>
      </c>
      <c r="Y86" s="2">
        <f t="shared" si="101"/>
        <v>0</v>
      </c>
      <c r="Z86" s="2">
        <f t="shared" si="101"/>
        <v>0</v>
      </c>
      <c r="AA86" s="2">
        <f t="shared" si="101"/>
        <v>0</v>
      </c>
      <c r="AB86" s="2">
        <f t="shared" si="101"/>
        <v>0</v>
      </c>
      <c r="AC86" s="2">
        <f t="shared" si="101"/>
        <v>0</v>
      </c>
      <c r="AD86" s="2">
        <f t="shared" si="101"/>
        <v>0</v>
      </c>
      <c r="AE86" s="2">
        <f t="shared" si="101"/>
        <v>0</v>
      </c>
      <c r="AF86" s="2">
        <f t="shared" si="101"/>
        <v>0</v>
      </c>
      <c r="AG86" s="2">
        <f t="shared" si="101"/>
        <v>0</v>
      </c>
      <c r="AH86" s="2">
        <f t="shared" si="101"/>
        <v>0</v>
      </c>
      <c r="AI86" s="2">
        <f t="shared" si="101"/>
        <v>0</v>
      </c>
      <c r="AJ86" s="2">
        <f t="shared" si="101"/>
        <v>0</v>
      </c>
      <c r="AK86" s="2">
        <f t="shared" si="101"/>
        <v>0</v>
      </c>
      <c r="AL86" s="2">
        <f t="shared" si="101"/>
        <v>0</v>
      </c>
      <c r="AM86" s="2">
        <f t="shared" si="101"/>
        <v>0</v>
      </c>
      <c r="AN86" s="2">
        <f t="shared" si="101"/>
        <v>0</v>
      </c>
      <c r="AO86" s="2">
        <f t="shared" si="101"/>
        <v>0</v>
      </c>
      <c r="AP86" s="2">
        <f t="shared" si="101"/>
        <v>0</v>
      </c>
      <c r="AQ86" s="2">
        <f t="shared" si="101"/>
        <v>0</v>
      </c>
      <c r="AR86" s="2">
        <f t="shared" si="101"/>
        <v>0</v>
      </c>
      <c r="AS86" s="2">
        <f t="shared" si="101"/>
        <v>0</v>
      </c>
      <c r="AT86" s="2">
        <f t="shared" si="101"/>
        <v>0</v>
      </c>
      <c r="AU86" s="2">
        <f t="shared" si="101"/>
        <v>0</v>
      </c>
      <c r="AV86" s="2">
        <f t="shared" si="101"/>
        <v>0</v>
      </c>
      <c r="AW86" s="2">
        <f t="shared" si="101"/>
        <v>0</v>
      </c>
      <c r="AX86" s="2">
        <f t="shared" si="101"/>
        <v>0</v>
      </c>
      <c r="AY86" s="2">
        <f t="shared" si="101"/>
        <v>0</v>
      </c>
      <c r="AZ86" s="2">
        <f t="shared" si="96"/>
        <v>0</v>
      </c>
      <c r="BA86" s="2">
        <f t="shared" si="97"/>
        <v>0</v>
      </c>
      <c r="BB86" s="2">
        <f t="shared" si="98"/>
        <v>0</v>
      </c>
    </row>
    <row r="87" spans="1:54" x14ac:dyDescent="0.25">
      <c r="A87" s="5" t="s">
        <v>20</v>
      </c>
      <c r="B87" s="8">
        <f>Assumptions!J4</f>
        <v>4.5000000000000005E-3</v>
      </c>
      <c r="C87" s="2">
        <f t="shared" ref="C87:N87" si="102">$B87*C67/12</f>
        <v>26.231344381910429</v>
      </c>
      <c r="D87" s="2">
        <f t="shared" si="102"/>
        <v>33.603621426850346</v>
      </c>
      <c r="E87" s="2">
        <f t="shared" si="102"/>
        <v>65.991855862236378</v>
      </c>
      <c r="F87" s="2">
        <f t="shared" si="102"/>
        <v>87.190901814983988</v>
      </c>
      <c r="G87" s="2">
        <f t="shared" si="102"/>
        <v>130.98789821344863</v>
      </c>
      <c r="H87" s="2">
        <f t="shared" si="102"/>
        <v>155.67228883828221</v>
      </c>
      <c r="I87" s="2">
        <f t="shared" si="102"/>
        <v>216.94644493621672</v>
      </c>
      <c r="J87" s="2">
        <f t="shared" si="102"/>
        <v>240.38187974951663</v>
      </c>
      <c r="K87" s="2">
        <f t="shared" si="102"/>
        <v>281.95776005691135</v>
      </c>
      <c r="L87" s="2">
        <f t="shared" si="102"/>
        <v>322.93554819112308</v>
      </c>
      <c r="M87" s="2">
        <f t="shared" si="102"/>
        <v>363.32650176816838</v>
      </c>
      <c r="N87" s="2">
        <f t="shared" si="102"/>
        <v>384.66889964377492</v>
      </c>
      <c r="O87" s="81">
        <f t="shared" si="100"/>
        <v>2309.8994448834228</v>
      </c>
      <c r="P87" s="2">
        <f t="shared" si="101"/>
        <v>435.10197416391753</v>
      </c>
      <c r="Q87" s="2">
        <f t="shared" si="101"/>
        <v>473.76812694142581</v>
      </c>
      <c r="R87" s="2">
        <f t="shared" si="101"/>
        <v>530.36328901680918</v>
      </c>
      <c r="S87" s="2">
        <f t="shared" si="101"/>
        <v>567.68015615882678</v>
      </c>
      <c r="T87" s="2">
        <f t="shared" si="101"/>
        <v>622.95151602370652</v>
      </c>
      <c r="U87" s="2">
        <f t="shared" si="101"/>
        <v>658.96960959487876</v>
      </c>
      <c r="V87" s="2">
        <f t="shared" si="101"/>
        <v>712.96677794219943</v>
      </c>
      <c r="W87" s="2">
        <f t="shared" si="101"/>
        <v>747.73482351414498</v>
      </c>
      <c r="X87" s="2">
        <f t="shared" si="101"/>
        <v>800.50565675215137</v>
      </c>
      <c r="Y87" s="2">
        <f t="shared" si="101"/>
        <v>834.07065724053382</v>
      </c>
      <c r="Z87" s="2">
        <f t="shared" si="101"/>
        <v>885.66132018111239</v>
      </c>
      <c r="AA87" s="2">
        <f t="shared" si="101"/>
        <v>918.06861740593138</v>
      </c>
      <c r="AB87" s="2">
        <f t="shared" si="101"/>
        <v>941.71877791289398</v>
      </c>
      <c r="AC87" s="2">
        <f t="shared" si="101"/>
        <v>999.52515974426944</v>
      </c>
      <c r="AD87" s="2">
        <f t="shared" si="101"/>
        <v>1075.0085404483702</v>
      </c>
      <c r="AE87" s="2">
        <f t="shared" si="101"/>
        <v>1130.9664548473809</v>
      </c>
      <c r="AF87" s="2">
        <f t="shared" si="101"/>
        <v>1204.6364435394973</v>
      </c>
      <c r="AG87" s="2">
        <f t="shared" si="101"/>
        <v>1258.8154158919117</v>
      </c>
      <c r="AH87" s="2">
        <f t="shared" si="101"/>
        <v>1330.7402983253405</v>
      </c>
      <c r="AI87" s="2">
        <f t="shared" si="101"/>
        <v>1383.2073971040784</v>
      </c>
      <c r="AJ87" s="2">
        <f t="shared" si="101"/>
        <v>1453.4530464212467</v>
      </c>
      <c r="AK87" s="2">
        <f t="shared" si="101"/>
        <v>1504.2729709931548</v>
      </c>
      <c r="AL87" s="2">
        <f t="shared" si="101"/>
        <v>1572.9029339523813</v>
      </c>
      <c r="AM87" s="2">
        <f t="shared" si="101"/>
        <v>1622.1380992534239</v>
      </c>
      <c r="AN87" s="2">
        <f t="shared" si="101"/>
        <v>1638.5447466188668</v>
      </c>
      <c r="AO87" s="2">
        <f t="shared" si="101"/>
        <v>1712.6902878451417</v>
      </c>
      <c r="AP87" s="2">
        <f t="shared" si="101"/>
        <v>1804.3132753152634</v>
      </c>
      <c r="AQ87" s="2">
        <f t="shared" si="101"/>
        <v>1876.2151453381659</v>
      </c>
      <c r="AR87" s="2">
        <f t="shared" si="101"/>
        <v>1965.6372707853855</v>
      </c>
      <c r="AS87" s="2">
        <f t="shared" si="101"/>
        <v>2035.3803253332042</v>
      </c>
      <c r="AT87" s="2">
        <f t="shared" si="101"/>
        <v>2122.6849329738602</v>
      </c>
      <c r="AU87" s="2">
        <f t="shared" si="101"/>
        <v>2190.35103201022</v>
      </c>
      <c r="AV87" s="2">
        <f t="shared" si="101"/>
        <v>2275.6185243239697</v>
      </c>
      <c r="AW87" s="2">
        <f t="shared" si="101"/>
        <v>2341.2866391316361</v>
      </c>
      <c r="AX87" s="2">
        <f t="shared" si="101"/>
        <v>2424.5945820184315</v>
      </c>
      <c r="AY87" s="2">
        <f t="shared" si="101"/>
        <v>2488.3408984641442</v>
      </c>
      <c r="AZ87" s="2">
        <f t="shared" si="96"/>
        <v>8187.8425249356378</v>
      </c>
      <c r="BA87" s="2">
        <f t="shared" si="97"/>
        <v>15477.385538433949</v>
      </c>
      <c r="BB87" s="2">
        <f t="shared" si="98"/>
        <v>24875.657660158286</v>
      </c>
    </row>
    <row r="88" spans="1:54" x14ac:dyDescent="0.25">
      <c r="A88" s="5" t="s">
        <v>21</v>
      </c>
      <c r="B88" s="8">
        <f>Assumptions!J5</f>
        <v>4.5000000000000005E-3</v>
      </c>
      <c r="C88" s="2">
        <f t="shared" ref="C88:N88" si="103">$B88*C68/12</f>
        <v>137.34190451530938</v>
      </c>
      <c r="D88" s="2">
        <f t="shared" si="103"/>
        <v>272.3865925968874</v>
      </c>
      <c r="E88" s="2">
        <f t="shared" si="103"/>
        <v>351.71953110906861</v>
      </c>
      <c r="F88" s="2">
        <f t="shared" si="103"/>
        <v>567.08526521964836</v>
      </c>
      <c r="G88" s="2">
        <f t="shared" si="103"/>
        <v>804.68098173981707</v>
      </c>
      <c r="H88" s="2">
        <f t="shared" si="103"/>
        <v>1038.3397402706876</v>
      </c>
      <c r="I88" s="2">
        <f t="shared" si="103"/>
        <v>1268.1429479270405</v>
      </c>
      <c r="J88" s="2">
        <f t="shared" si="103"/>
        <v>1494.1703924155511</v>
      </c>
      <c r="K88" s="2">
        <f t="shared" si="103"/>
        <v>1716.5002744515448</v>
      </c>
      <c r="L88" s="2">
        <f t="shared" si="103"/>
        <v>1843.0334646850226</v>
      </c>
      <c r="M88" s="2">
        <f t="shared" si="103"/>
        <v>2059.7383901996491</v>
      </c>
      <c r="N88" s="2">
        <f t="shared" si="103"/>
        <v>2272.9393249791037</v>
      </c>
      <c r="O88" s="81">
        <f t="shared" si="100"/>
        <v>13826.08331010933</v>
      </c>
      <c r="P88" s="2">
        <f t="shared" si="101"/>
        <v>2437.4460821624648</v>
      </c>
      <c r="Q88" s="2">
        <f t="shared" si="101"/>
        <v>2643.7078013032283</v>
      </c>
      <c r="R88" s="2">
        <f t="shared" si="101"/>
        <v>2754.5033496983051</v>
      </c>
      <c r="S88" s="2">
        <f t="shared" si="101"/>
        <v>3047.9703488329633</v>
      </c>
      <c r="T88" s="2">
        <f t="shared" si="101"/>
        <v>3244.533318276191</v>
      </c>
      <c r="U88" s="2">
        <f t="shared" si="101"/>
        <v>3345.8323147365568</v>
      </c>
      <c r="V88" s="2">
        <f t="shared" si="101"/>
        <v>3630.0009426632782</v>
      </c>
      <c r="W88" s="2">
        <f t="shared" si="101"/>
        <v>3817.4597850181367</v>
      </c>
      <c r="X88" s="2">
        <f t="shared" si="101"/>
        <v>3909.8450407230598</v>
      </c>
      <c r="Y88" s="2">
        <f t="shared" si="101"/>
        <v>4093.1107588425671</v>
      </c>
      <c r="Z88" s="2">
        <f t="shared" si="101"/>
        <v>4273.5671231768456</v>
      </c>
      <c r="AA88" s="2">
        <f t="shared" si="101"/>
        <v>4359.0973481513047</v>
      </c>
      <c r="AB88" s="2">
        <f t="shared" si="101"/>
        <v>4491.7812858605903</v>
      </c>
      <c r="AC88" s="2">
        <f t="shared" si="101"/>
        <v>4818.5369615450918</v>
      </c>
      <c r="AD88" s="2">
        <f t="shared" si="101"/>
        <v>5047.9455603897313</v>
      </c>
      <c r="AE88" s="2">
        <f t="shared" si="101"/>
        <v>5458.1840537217331</v>
      </c>
      <c r="AF88" s="2">
        <f t="shared" si="101"/>
        <v>5769.7155296244018</v>
      </c>
      <c r="AG88" s="2">
        <f t="shared" si="101"/>
        <v>5984.2178476381041</v>
      </c>
      <c r="AH88" s="2">
        <f t="shared" si="101"/>
        <v>6379.8616646935925</v>
      </c>
      <c r="AI88" s="2">
        <f t="shared" si="101"/>
        <v>6677.1038809096208</v>
      </c>
      <c r="AJ88" s="2">
        <f t="shared" si="101"/>
        <v>6877.6162917657457</v>
      </c>
      <c r="AK88" s="2">
        <f t="shared" si="101"/>
        <v>7167.3878367155803</v>
      </c>
      <c r="AL88" s="2">
        <f t="shared" si="101"/>
        <v>7452.7628979220872</v>
      </c>
      <c r="AM88" s="2">
        <f t="shared" si="101"/>
        <v>7641.6582100066053</v>
      </c>
      <c r="AN88" s="2">
        <f t="shared" si="101"/>
        <v>7770.7403115911075</v>
      </c>
      <c r="AO88" s="2">
        <f t="shared" si="101"/>
        <v>8197.5065671031134</v>
      </c>
      <c r="AP88" s="2">
        <f t="shared" si="101"/>
        <v>8525.467631964666</v>
      </c>
      <c r="AQ88" s="2">
        <f t="shared" si="101"/>
        <v>9032.8314144662854</v>
      </c>
      <c r="AR88" s="2">
        <f t="shared" si="101"/>
        <v>9440.0913267251763</v>
      </c>
      <c r="AS88" s="2">
        <f t="shared" si="101"/>
        <v>9748.954951663809</v>
      </c>
      <c r="AT88" s="2">
        <f t="shared" si="101"/>
        <v>10237.622080975359</v>
      </c>
      <c r="AU88" s="2">
        <f t="shared" si="101"/>
        <v>10626.578172712872</v>
      </c>
      <c r="AV88" s="2">
        <f t="shared" si="101"/>
        <v>10917.523015017829</v>
      </c>
      <c r="AW88" s="2">
        <f t="shared" si="101"/>
        <v>11296.472986058105</v>
      </c>
      <c r="AX88" s="2">
        <f t="shared" si="101"/>
        <v>11669.799363861583</v>
      </c>
      <c r="AY88" s="2">
        <f t="shared" si="101"/>
        <v>11945.445246941521</v>
      </c>
      <c r="AZ88" s="2">
        <f t="shared" si="96"/>
        <v>41557.0742135849</v>
      </c>
      <c r="BA88" s="2">
        <f t="shared" si="97"/>
        <v>73766.77202079288</v>
      </c>
      <c r="BB88" s="2">
        <f t="shared" si="98"/>
        <v>119409.03306908143</v>
      </c>
    </row>
    <row r="89" spans="1:54" x14ac:dyDescent="0.25">
      <c r="A89" s="5" t="s">
        <v>22</v>
      </c>
      <c r="B89" s="8">
        <f>Assumptions!J6</f>
        <v>4.5351473922902487E-3</v>
      </c>
      <c r="C89" s="2">
        <f t="shared" ref="C89:N89" si="104">$B89*C69/12</f>
        <v>327.73608832885162</v>
      </c>
      <c r="D89" s="2">
        <f t="shared" si="104"/>
        <v>984.41495748895022</v>
      </c>
      <c r="E89" s="2">
        <f t="shared" si="104"/>
        <v>1911.0481505963701</v>
      </c>
      <c r="F89" s="2">
        <f t="shared" si="104"/>
        <v>3149.982778486446</v>
      </c>
      <c r="G89" s="2">
        <f t="shared" si="104"/>
        <v>4890.0221335714559</v>
      </c>
      <c r="H89" s="2">
        <f t="shared" si="104"/>
        <v>6266.7388021654033</v>
      </c>
      <c r="I89" s="2">
        <f t="shared" si="104"/>
        <v>7620.7483227141556</v>
      </c>
      <c r="J89" s="2">
        <f t="shared" si="104"/>
        <v>9286.9452210546515</v>
      </c>
      <c r="K89" s="2">
        <f t="shared" si="104"/>
        <v>10925.771843438497</v>
      </c>
      <c r="L89" s="2">
        <f t="shared" si="104"/>
        <v>12537.795086124994</v>
      </c>
      <c r="M89" s="2">
        <f t="shared" si="104"/>
        <v>14457.995151183277</v>
      </c>
      <c r="N89" s="2">
        <f t="shared" si="104"/>
        <v>16012.47377992685</v>
      </c>
      <c r="O89" s="81">
        <f t="shared" si="100"/>
        <v>88371.67685022729</v>
      </c>
      <c r="P89" s="2">
        <f t="shared" si="101"/>
        <v>16918.167989696263</v>
      </c>
      <c r="Q89" s="2">
        <f t="shared" si="101"/>
        <v>18093.281477975594</v>
      </c>
      <c r="R89" s="2">
        <f t="shared" si="101"/>
        <v>19584.272005783707</v>
      </c>
      <c r="S89" s="2">
        <f t="shared" si="101"/>
        <v>20717.083912021331</v>
      </c>
      <c r="T89" s="2">
        <f t="shared" si="101"/>
        <v>22166.654967672217</v>
      </c>
      <c r="U89" s="2">
        <f t="shared" si="101"/>
        <v>23593.33656747757</v>
      </c>
      <c r="V89" s="2">
        <f t="shared" si="101"/>
        <v>24663.181896873346</v>
      </c>
      <c r="W89" s="2">
        <f t="shared" si="101"/>
        <v>26051.10206371457</v>
      </c>
      <c r="X89" s="2">
        <f t="shared" si="101"/>
        <v>27751.846913405698</v>
      </c>
      <c r="Y89" s="2">
        <f t="shared" si="101"/>
        <v>29091.425772833332</v>
      </c>
      <c r="Z89" s="2">
        <f t="shared" si="101"/>
        <v>30744.84011410872</v>
      </c>
      <c r="AA89" s="2">
        <f t="shared" si="101"/>
        <v>32372.503772021548</v>
      </c>
      <c r="AB89" s="2">
        <f t="shared" si="101"/>
        <v>32351.000512795101</v>
      </c>
      <c r="AC89" s="2">
        <f t="shared" si="101"/>
        <v>34726.071596878806</v>
      </c>
      <c r="AD89" s="2">
        <f t="shared" si="101"/>
        <v>37063.5347991218</v>
      </c>
      <c r="AE89" s="2">
        <f t="shared" si="101"/>
        <v>39029.750086108463</v>
      </c>
      <c r="AF89" s="2">
        <f t="shared" si="101"/>
        <v>41299.929251854985</v>
      </c>
      <c r="AG89" s="2">
        <f t="shared" si="101"/>
        <v>43534.692275045127</v>
      </c>
      <c r="AH89" s="2">
        <f t="shared" si="101"/>
        <v>45400.35559488475</v>
      </c>
      <c r="AI89" s="2">
        <f t="shared" si="101"/>
        <v>47572.088349565449</v>
      </c>
      <c r="AJ89" s="2">
        <f t="shared" si="101"/>
        <v>50044.893295999987</v>
      </c>
      <c r="AK89" s="2">
        <f t="shared" si="101"/>
        <v>52145.027656268241</v>
      </c>
      <c r="AL89" s="2">
        <f t="shared" si="101"/>
        <v>54547.73588182329</v>
      </c>
      <c r="AM89" s="2">
        <f t="shared" si="101"/>
        <v>56913.669969399896</v>
      </c>
      <c r="AN89" s="2">
        <f t="shared" si="101"/>
        <v>56824.517764582772</v>
      </c>
      <c r="AO89" s="2">
        <f t="shared" si="101"/>
        <v>59913.905019224265</v>
      </c>
      <c r="AP89" s="2">
        <f t="shared" si="101"/>
        <v>62955.338952419283</v>
      </c>
      <c r="AQ89" s="2">
        <f t="shared" si="101"/>
        <v>65615.399340972392</v>
      </c>
      <c r="AR89" s="2">
        <f t="shared" si="101"/>
        <v>68569.51343515153</v>
      </c>
      <c r="AS89" s="2">
        <f t="shared" si="101"/>
        <v>71478.512403141314</v>
      </c>
      <c r="AT89" s="2">
        <f t="shared" si="101"/>
        <v>74008.919692371317</v>
      </c>
      <c r="AU89" s="2">
        <f t="shared" si="101"/>
        <v>76836.107351744562</v>
      </c>
      <c r="AV89" s="2">
        <f t="shared" si="101"/>
        <v>79955.277033462684</v>
      </c>
      <c r="AW89" s="2">
        <f t="shared" si="101"/>
        <v>82692.880919920441</v>
      </c>
      <c r="AX89" s="2">
        <f t="shared" si="101"/>
        <v>85724.354566751892</v>
      </c>
      <c r="AY89" s="2">
        <f t="shared" si="101"/>
        <v>88710.53729600244</v>
      </c>
      <c r="AZ89" s="2">
        <f t="shared" si="96"/>
        <v>291747.69745358388</v>
      </c>
      <c r="BA89" s="2">
        <f t="shared" si="97"/>
        <v>534628.74926974589</v>
      </c>
      <c r="BB89" s="2">
        <f t="shared" si="98"/>
        <v>873285.26377574471</v>
      </c>
    </row>
    <row r="90" spans="1:54" x14ac:dyDescent="0.25">
      <c r="A90" s="5" t="s">
        <v>23</v>
      </c>
      <c r="B90" s="8">
        <f>Assumptions!J7</f>
        <v>4.0949999999999997E-3</v>
      </c>
      <c r="C90" s="2">
        <f t="shared" ref="C90:N90" si="105">$B90*C70/12</f>
        <v>188.27455066227537</v>
      </c>
      <c r="D90" s="2">
        <f t="shared" si="105"/>
        <v>373.77652129910848</v>
      </c>
      <c r="E90" s="2">
        <f t="shared" si="105"/>
        <v>1390.3451319494618</v>
      </c>
      <c r="F90" s="2">
        <f t="shared" si="105"/>
        <v>1907.8309555114927</v>
      </c>
      <c r="G90" s="2">
        <f t="shared" si="105"/>
        <v>2525.3635350050763</v>
      </c>
      <c r="H90" s="2">
        <f t="shared" si="105"/>
        <v>3806.3237019059347</v>
      </c>
      <c r="I90" s="2">
        <f t="shared" si="105"/>
        <v>4396.1598194474909</v>
      </c>
      <c r="J90" s="2">
        <f t="shared" si="105"/>
        <v>4977.5341532761549</v>
      </c>
      <c r="K90" s="2">
        <f t="shared" si="105"/>
        <v>6223.0151807882503</v>
      </c>
      <c r="L90" s="2">
        <f t="shared" si="105"/>
        <v>6778.0391338130894</v>
      </c>
      <c r="M90" s="2">
        <f t="shared" si="105"/>
        <v>7325.2563652611016</v>
      </c>
      <c r="N90" s="2">
        <f t="shared" si="105"/>
        <v>8537.2236545257092</v>
      </c>
      <c r="O90" s="81">
        <f t="shared" si="100"/>
        <v>48429.146798445152</v>
      </c>
      <c r="P90" s="2">
        <f t="shared" si="101"/>
        <v>8900.8213352161565</v>
      </c>
      <c r="Q90" s="2">
        <f t="shared" si="101"/>
        <v>9415.2582692094093</v>
      </c>
      <c r="R90" s="2">
        <f t="shared" si="101"/>
        <v>10595.053082067343</v>
      </c>
      <c r="S90" s="2">
        <f t="shared" si="101"/>
        <v>11085.619635899393</v>
      </c>
      <c r="T90" s="2">
        <f t="shared" si="101"/>
        <v>11569.586317047411</v>
      </c>
      <c r="U90" s="2">
        <f t="shared" si="101"/>
        <v>12719.488334232445</v>
      </c>
      <c r="V90" s="2">
        <f t="shared" si="101"/>
        <v>13180.729250249127</v>
      </c>
      <c r="W90" s="2">
        <f t="shared" si="101"/>
        <v>13635.92733782289</v>
      </c>
      <c r="X90" s="2">
        <f t="shared" si="101"/>
        <v>14757.607874415213</v>
      </c>
      <c r="Y90" s="2">
        <f t="shared" si="101"/>
        <v>15191.164670636585</v>
      </c>
      <c r="Z90" s="2">
        <f t="shared" si="101"/>
        <v>15619.206422881392</v>
      </c>
      <c r="AA90" s="2">
        <f t="shared" si="101"/>
        <v>16714.249004968853</v>
      </c>
      <c r="AB90" s="2">
        <f t="shared" si="101"/>
        <v>16619.535361316521</v>
      </c>
      <c r="AC90" s="2">
        <f t="shared" si="101"/>
        <v>17665.81724914243</v>
      </c>
      <c r="AD90" s="2">
        <f t="shared" si="101"/>
        <v>19370.0797717485</v>
      </c>
      <c r="AE90" s="2">
        <f t="shared" si="101"/>
        <v>20377.876770655941</v>
      </c>
      <c r="AF90" s="2">
        <f t="shared" si="101"/>
        <v>21371.974115523957</v>
      </c>
      <c r="AG90" s="2">
        <f t="shared" si="101"/>
        <v>23025.042047303239</v>
      </c>
      <c r="AH90" s="2">
        <f t="shared" si="101"/>
        <v>23982.616754127263</v>
      </c>
      <c r="AI90" s="2">
        <f t="shared" si="101"/>
        <v>24927.446770571085</v>
      </c>
      <c r="AJ90" s="2">
        <f t="shared" si="101"/>
        <v>26532.185315077164</v>
      </c>
      <c r="AK90" s="2">
        <f t="shared" si="101"/>
        <v>27442.351860222105</v>
      </c>
      <c r="AL90" s="2">
        <f t="shared" si="101"/>
        <v>28340.67852645204</v>
      </c>
      <c r="AM90" s="2">
        <f t="shared" si="101"/>
        <v>29899.80241408465</v>
      </c>
      <c r="AN90" s="2">
        <f t="shared" si="101"/>
        <v>29850.035511168087</v>
      </c>
      <c r="AO90" s="2">
        <f t="shared" si="101"/>
        <v>31346.99435610342</v>
      </c>
      <c r="AP90" s="2">
        <f t="shared" si="101"/>
        <v>33496.076687538582</v>
      </c>
      <c r="AQ90" s="2">
        <f t="shared" si="101"/>
        <v>34942.94915806799</v>
      </c>
      <c r="AR90" s="2">
        <f t="shared" si="101"/>
        <v>36370.488441992806</v>
      </c>
      <c r="AS90" s="2">
        <f t="shared" si="101"/>
        <v>38451.473614669318</v>
      </c>
      <c r="AT90" s="2">
        <f t="shared" si="101"/>
        <v>39831.547763943876</v>
      </c>
      <c r="AU90" s="2">
        <f t="shared" si="101"/>
        <v>41193.56442431578</v>
      </c>
      <c r="AV90" s="2">
        <f t="shared" si="101"/>
        <v>43210.279948639218</v>
      </c>
      <c r="AW90" s="2">
        <f t="shared" si="101"/>
        <v>44527.315112049342</v>
      </c>
      <c r="AX90" s="2">
        <f t="shared" si="101"/>
        <v>45827.501538751509</v>
      </c>
      <c r="AY90" s="2">
        <f t="shared" si="101"/>
        <v>47783.574066482332</v>
      </c>
      <c r="AZ90" s="2">
        <f t="shared" si="96"/>
        <v>153384.71153464622</v>
      </c>
      <c r="BA90" s="2">
        <f t="shared" si="97"/>
        <v>279555.40695622494</v>
      </c>
      <c r="BB90" s="2">
        <f t="shared" si="98"/>
        <v>466831.80062372226</v>
      </c>
    </row>
    <row r="91" spans="1:54" x14ac:dyDescent="0.25">
      <c r="A91" s="5" t="s">
        <v>24</v>
      </c>
      <c r="B91" s="8">
        <f>Assumptions!J8</f>
        <v>2.3999999999999998E-3</v>
      </c>
      <c r="C91" s="2">
        <f t="shared" ref="C91:N91" si="106">$B91*C71/12</f>
        <v>103.44755530894253</v>
      </c>
      <c r="D91" s="2">
        <f t="shared" si="106"/>
        <v>303.89319624612216</v>
      </c>
      <c r="E91" s="2">
        <f t="shared" si="106"/>
        <v>491.54097027746508</v>
      </c>
      <c r="F91" s="2">
        <f t="shared" si="106"/>
        <v>878.4123385251155</v>
      </c>
      <c r="G91" s="2">
        <f t="shared" si="106"/>
        <v>1220.2069110246111</v>
      </c>
      <c r="H91" s="2">
        <f t="shared" si="106"/>
        <v>1655.5413714365793</v>
      </c>
      <c r="I91" s="2">
        <f t="shared" si="106"/>
        <v>1986.0154055744615</v>
      </c>
      <c r="J91" s="2">
        <f t="shared" si="106"/>
        <v>2410.2418309466925</v>
      </c>
      <c r="K91" s="2">
        <f t="shared" si="106"/>
        <v>2729.8165368985551</v>
      </c>
      <c r="L91" s="2">
        <f t="shared" si="106"/>
        <v>3143.3486129003563</v>
      </c>
      <c r="M91" s="2">
        <f t="shared" si="106"/>
        <v>3452.4302874578448</v>
      </c>
      <c r="N91" s="2">
        <f t="shared" si="106"/>
        <v>3855.6670551911179</v>
      </c>
      <c r="O91" s="81">
        <f t="shared" si="100"/>
        <v>22230.564471787864</v>
      </c>
      <c r="P91" s="2">
        <f t="shared" si="101"/>
        <v>4081.8705391224908</v>
      </c>
      <c r="Q91" s="2">
        <f t="shared" si="101"/>
        <v>4474.9586651224117</v>
      </c>
      <c r="R91" s="2">
        <f t="shared" si="101"/>
        <v>4763.9771255191727</v>
      </c>
      <c r="S91" s="2">
        <f t="shared" si="101"/>
        <v>5147.5246034106985</v>
      </c>
      <c r="T91" s="2">
        <f t="shared" si="101"/>
        <v>5427.1831084761716</v>
      </c>
      <c r="U91" s="2">
        <f t="shared" si="101"/>
        <v>5801.5481006798727</v>
      </c>
      <c r="V91" s="2">
        <f t="shared" si="101"/>
        <v>6072.1984246797911</v>
      </c>
      <c r="W91" s="2">
        <f t="shared" si="101"/>
        <v>6437.7264324857451</v>
      </c>
      <c r="X91" s="2">
        <f t="shared" si="101"/>
        <v>6699.707916841111</v>
      </c>
      <c r="Y91" s="2">
        <f t="shared" si="101"/>
        <v>7056.7322328725495</v>
      </c>
      <c r="Z91" s="2">
        <f t="shared" si="101"/>
        <v>7310.3722304814719</v>
      </c>
      <c r="AA91" s="2">
        <f t="shared" si="101"/>
        <v>7659.2143750213481</v>
      </c>
      <c r="AB91" s="2">
        <f t="shared" si="101"/>
        <v>7672.6124497341989</v>
      </c>
      <c r="AC91" s="2">
        <f t="shared" si="101"/>
        <v>8367.4997084712904</v>
      </c>
      <c r="AD91" s="2">
        <f t="shared" si="101"/>
        <v>8954.0845218265549</v>
      </c>
      <c r="AE91" s="2">
        <f t="shared" si="101"/>
        <v>9631.0456901272682</v>
      </c>
      <c r="AF91" s="2">
        <f t="shared" si="101"/>
        <v>10200.043911028448</v>
      </c>
      <c r="AG91" s="2">
        <f t="shared" si="101"/>
        <v>10859.751928985339</v>
      </c>
      <c r="AH91" s="2">
        <f t="shared" si="101"/>
        <v>11411.824494966988</v>
      </c>
      <c r="AI91" s="2">
        <f t="shared" si="101"/>
        <v>12054.928513963961</v>
      </c>
      <c r="AJ91" s="2">
        <f t="shared" si="101"/>
        <v>12590.713002772516</v>
      </c>
      <c r="AK91" s="2">
        <f t="shared" si="101"/>
        <v>13217.839235607687</v>
      </c>
      <c r="AL91" s="2">
        <f t="shared" si="101"/>
        <v>13737.950700026886</v>
      </c>
      <c r="AM91" s="2">
        <f t="shared" si="101"/>
        <v>14349.703240715926</v>
      </c>
      <c r="AN91" s="2">
        <f t="shared" si="101"/>
        <v>14419.170491593983</v>
      </c>
      <c r="AO91" s="2">
        <f t="shared" si="101"/>
        <v>15369.38351351995</v>
      </c>
      <c r="AP91" s="2">
        <f t="shared" si="101"/>
        <v>16207.931652993242</v>
      </c>
      <c r="AQ91" s="2">
        <f t="shared" si="101"/>
        <v>17133.558272126367</v>
      </c>
      <c r="AR91" s="2">
        <f t="shared" si="101"/>
        <v>17947.987481466513</v>
      </c>
      <c r="AS91" s="2">
        <f t="shared" si="101"/>
        <v>18849.954310191413</v>
      </c>
      <c r="AT91" s="2">
        <f t="shared" si="101"/>
        <v>19641.174686173392</v>
      </c>
      <c r="AU91" s="2">
        <f t="shared" si="101"/>
        <v>20520.375603471362</v>
      </c>
      <c r="AV91" s="2">
        <f t="shared" si="101"/>
        <v>21289.265099739769</v>
      </c>
      <c r="AW91" s="2">
        <f t="shared" si="101"/>
        <v>22146.562421113264</v>
      </c>
      <c r="AX91" s="2">
        <f t="shared" si="101"/>
        <v>22893.967997055213</v>
      </c>
      <c r="AY91" s="2">
        <f t="shared" si="101"/>
        <v>23730.193602728086</v>
      </c>
      <c r="AZ91" s="2">
        <f t="shared" si="96"/>
        <v>70933.01375471284</v>
      </c>
      <c r="BA91" s="2">
        <f t="shared" si="97"/>
        <v>133047.99739822707</v>
      </c>
      <c r="BB91" s="2">
        <f t="shared" si="98"/>
        <v>230149.52513217254</v>
      </c>
    </row>
    <row r="92" spans="1:54" x14ac:dyDescent="0.25">
      <c r="A92" s="5" t="s">
        <v>25</v>
      </c>
      <c r="B92" s="8">
        <f>Assumptions!J9</f>
        <v>2.1000000000000003E-3</v>
      </c>
      <c r="C92" s="2">
        <f t="shared" ref="C92:N92" si="107">$B92*C72/12</f>
        <v>0</v>
      </c>
      <c r="D92" s="2">
        <f t="shared" si="107"/>
        <v>0</v>
      </c>
      <c r="E92" s="2">
        <f t="shared" si="107"/>
        <v>0</v>
      </c>
      <c r="F92" s="2">
        <f t="shared" si="107"/>
        <v>0</v>
      </c>
      <c r="G92" s="2">
        <f t="shared" si="107"/>
        <v>0</v>
      </c>
      <c r="H92" s="2">
        <f t="shared" si="107"/>
        <v>0</v>
      </c>
      <c r="I92" s="2">
        <f t="shared" si="107"/>
        <v>0</v>
      </c>
      <c r="J92" s="2">
        <f t="shared" si="107"/>
        <v>0</v>
      </c>
      <c r="K92" s="2">
        <f t="shared" si="107"/>
        <v>0</v>
      </c>
      <c r="L92" s="2">
        <f t="shared" si="107"/>
        <v>0</v>
      </c>
      <c r="M92" s="2">
        <f t="shared" si="107"/>
        <v>0</v>
      </c>
      <c r="N92" s="2">
        <f t="shared" si="107"/>
        <v>0</v>
      </c>
      <c r="O92" s="81">
        <f t="shared" si="100"/>
        <v>2.1000000000000003E-3</v>
      </c>
      <c r="P92" s="2">
        <f t="shared" si="101"/>
        <v>0</v>
      </c>
      <c r="Q92" s="2">
        <f t="shared" si="101"/>
        <v>0</v>
      </c>
      <c r="R92" s="2">
        <f t="shared" si="101"/>
        <v>0</v>
      </c>
      <c r="S92" s="2">
        <f t="shared" si="101"/>
        <v>0</v>
      </c>
      <c r="T92" s="2">
        <f t="shared" si="101"/>
        <v>0</v>
      </c>
      <c r="U92" s="2">
        <f t="shared" si="101"/>
        <v>0</v>
      </c>
      <c r="V92" s="2">
        <f t="shared" si="101"/>
        <v>0</v>
      </c>
      <c r="W92" s="2">
        <f t="shared" si="101"/>
        <v>0</v>
      </c>
      <c r="X92" s="2">
        <f t="shared" si="101"/>
        <v>0</v>
      </c>
      <c r="Y92" s="2">
        <f t="shared" si="101"/>
        <v>0</v>
      </c>
      <c r="Z92" s="2">
        <f t="shared" si="101"/>
        <v>0</v>
      </c>
      <c r="AA92" s="2">
        <f t="shared" si="101"/>
        <v>0</v>
      </c>
      <c r="AB92" s="2">
        <f t="shared" si="101"/>
        <v>0</v>
      </c>
      <c r="AC92" s="2">
        <f t="shared" si="101"/>
        <v>0</v>
      </c>
      <c r="AD92" s="2">
        <f t="shared" si="101"/>
        <v>0</v>
      </c>
      <c r="AE92" s="2">
        <f t="shared" si="101"/>
        <v>0</v>
      </c>
      <c r="AF92" s="2">
        <f t="shared" si="101"/>
        <v>0</v>
      </c>
      <c r="AG92" s="2">
        <f t="shared" si="101"/>
        <v>0</v>
      </c>
      <c r="AH92" s="2">
        <f t="shared" si="101"/>
        <v>0</v>
      </c>
      <c r="AI92" s="2">
        <f t="shared" si="101"/>
        <v>0</v>
      </c>
      <c r="AJ92" s="2">
        <f t="shared" si="101"/>
        <v>0</v>
      </c>
      <c r="AK92" s="2">
        <f t="shared" si="101"/>
        <v>0</v>
      </c>
      <c r="AL92" s="2">
        <f t="shared" si="101"/>
        <v>0</v>
      </c>
      <c r="AM92" s="2">
        <f t="shared" si="101"/>
        <v>0</v>
      </c>
      <c r="AN92" s="2">
        <f t="shared" si="101"/>
        <v>0</v>
      </c>
      <c r="AO92" s="2">
        <f t="shared" si="101"/>
        <v>0</v>
      </c>
      <c r="AP92" s="2">
        <f t="shared" si="101"/>
        <v>0</v>
      </c>
      <c r="AQ92" s="2">
        <f t="shared" si="101"/>
        <v>0</v>
      </c>
      <c r="AR92" s="2">
        <f t="shared" si="101"/>
        <v>0</v>
      </c>
      <c r="AS92" s="2">
        <f t="shared" si="101"/>
        <v>0</v>
      </c>
      <c r="AT92" s="2">
        <f t="shared" si="101"/>
        <v>0</v>
      </c>
      <c r="AU92" s="2">
        <f t="shared" si="101"/>
        <v>0</v>
      </c>
      <c r="AV92" s="2">
        <f t="shared" si="101"/>
        <v>0</v>
      </c>
      <c r="AW92" s="2">
        <f t="shared" si="101"/>
        <v>0</v>
      </c>
      <c r="AX92" s="2">
        <f t="shared" si="101"/>
        <v>0</v>
      </c>
      <c r="AY92" s="2">
        <f t="shared" si="101"/>
        <v>0</v>
      </c>
      <c r="AZ92" s="2">
        <f t="shared" si="96"/>
        <v>0</v>
      </c>
      <c r="BA92" s="2">
        <f t="shared" si="97"/>
        <v>0</v>
      </c>
      <c r="BB92" s="2">
        <f t="shared" si="98"/>
        <v>0</v>
      </c>
    </row>
    <row r="93" spans="1:54" x14ac:dyDescent="0.25">
      <c r="B93" s="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81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4" x14ac:dyDescent="0.25">
      <c r="A94" s="19" t="s">
        <v>77</v>
      </c>
      <c r="B94" s="6"/>
      <c r="C94" s="4">
        <f>SUM(C95:C102)</f>
        <v>0</v>
      </c>
      <c r="D94" s="4">
        <f t="shared" ref="D94:N94" si="108">SUM(D95:D102)</f>
        <v>0</v>
      </c>
      <c r="E94" s="4">
        <f t="shared" si="108"/>
        <v>0</v>
      </c>
      <c r="F94" s="4">
        <f t="shared" si="108"/>
        <v>0</v>
      </c>
      <c r="G94" s="4">
        <f t="shared" si="108"/>
        <v>0</v>
      </c>
      <c r="H94" s="4">
        <f t="shared" si="108"/>
        <v>0</v>
      </c>
      <c r="I94" s="4">
        <f t="shared" si="108"/>
        <v>0</v>
      </c>
      <c r="J94" s="4">
        <f t="shared" si="108"/>
        <v>0</v>
      </c>
      <c r="K94" s="4">
        <f t="shared" si="108"/>
        <v>0</v>
      </c>
      <c r="L94" s="4">
        <f t="shared" si="108"/>
        <v>0</v>
      </c>
      <c r="M94" s="4">
        <f t="shared" si="108"/>
        <v>0</v>
      </c>
      <c r="N94" s="4">
        <f t="shared" si="108"/>
        <v>0</v>
      </c>
      <c r="O94" s="79">
        <f>SUM(C94:N94)</f>
        <v>0</v>
      </c>
      <c r="P94" s="4">
        <f>SUM(P95:P102)</f>
        <v>0</v>
      </c>
      <c r="Q94" s="4">
        <f t="shared" ref="Q94:AA94" si="109">SUM(Q95:Q102)</f>
        <v>0</v>
      </c>
      <c r="R94" s="4">
        <f t="shared" si="109"/>
        <v>0</v>
      </c>
      <c r="S94" s="4">
        <f t="shared" si="109"/>
        <v>0</v>
      </c>
      <c r="T94" s="4">
        <f t="shared" si="109"/>
        <v>0</v>
      </c>
      <c r="U94" s="4">
        <f t="shared" si="109"/>
        <v>0</v>
      </c>
      <c r="V94" s="4">
        <f t="shared" si="109"/>
        <v>0</v>
      </c>
      <c r="W94" s="4">
        <f t="shared" si="109"/>
        <v>0</v>
      </c>
      <c r="X94" s="4">
        <f t="shared" si="109"/>
        <v>0</v>
      </c>
      <c r="Y94" s="4">
        <f t="shared" si="109"/>
        <v>0</v>
      </c>
      <c r="Z94" s="4">
        <f t="shared" si="109"/>
        <v>0</v>
      </c>
      <c r="AA94" s="4">
        <f t="shared" si="109"/>
        <v>0</v>
      </c>
      <c r="AB94" s="4">
        <f>SUM(AB95:AB102)</f>
        <v>0</v>
      </c>
      <c r="AC94" s="4">
        <f t="shared" ref="AC94:AM94" si="110">SUM(AC95:AC102)</f>
        <v>0</v>
      </c>
      <c r="AD94" s="4">
        <f t="shared" si="110"/>
        <v>0</v>
      </c>
      <c r="AE94" s="4">
        <f t="shared" si="110"/>
        <v>0</v>
      </c>
      <c r="AF94" s="4">
        <f t="shared" si="110"/>
        <v>0</v>
      </c>
      <c r="AG94" s="4">
        <f t="shared" si="110"/>
        <v>0</v>
      </c>
      <c r="AH94" s="4">
        <f t="shared" si="110"/>
        <v>0</v>
      </c>
      <c r="AI94" s="4">
        <f t="shared" si="110"/>
        <v>0</v>
      </c>
      <c r="AJ94" s="4">
        <f t="shared" si="110"/>
        <v>0</v>
      </c>
      <c r="AK94" s="4">
        <f t="shared" si="110"/>
        <v>0</v>
      </c>
      <c r="AL94" s="4">
        <f t="shared" si="110"/>
        <v>0</v>
      </c>
      <c r="AM94" s="4">
        <f t="shared" si="110"/>
        <v>0</v>
      </c>
      <c r="AN94" s="4">
        <f>SUM(AN95:AN102)</f>
        <v>0</v>
      </c>
      <c r="AO94" s="4">
        <f t="shared" ref="AO94:AY94" si="111">SUM(AO95:AO102)</f>
        <v>0</v>
      </c>
      <c r="AP94" s="4">
        <f t="shared" si="111"/>
        <v>0</v>
      </c>
      <c r="AQ94" s="4">
        <f t="shared" si="111"/>
        <v>0</v>
      </c>
      <c r="AR94" s="4">
        <f t="shared" si="111"/>
        <v>0</v>
      </c>
      <c r="AS94" s="4">
        <f t="shared" si="111"/>
        <v>0</v>
      </c>
      <c r="AT94" s="4">
        <f t="shared" si="111"/>
        <v>0</v>
      </c>
      <c r="AU94" s="4">
        <f t="shared" si="111"/>
        <v>0</v>
      </c>
      <c r="AV94" s="4">
        <f t="shared" si="111"/>
        <v>0</v>
      </c>
      <c r="AW94" s="4">
        <f t="shared" si="111"/>
        <v>0</v>
      </c>
      <c r="AX94" s="4">
        <f t="shared" si="111"/>
        <v>0</v>
      </c>
      <c r="AY94" s="4">
        <f t="shared" si="111"/>
        <v>0</v>
      </c>
      <c r="AZ94" s="4">
        <f>SUM(P94:AA94)</f>
        <v>0</v>
      </c>
      <c r="BA94" s="4">
        <f>SUM(AB94:AM94)</f>
        <v>0</v>
      </c>
      <c r="BB94" s="4">
        <f>SUM(AN94:AY94)</f>
        <v>0</v>
      </c>
    </row>
    <row r="95" spans="1:54" x14ac:dyDescent="0.25">
      <c r="A95" s="5" t="s">
        <v>18</v>
      </c>
      <c r="B95" s="8"/>
      <c r="C95" s="2">
        <v>0</v>
      </c>
      <c r="D95" s="2">
        <v>0</v>
      </c>
      <c r="E95" s="2">
        <f>SUM(C85:E85)*Assumptions!$B$20</f>
        <v>0</v>
      </c>
      <c r="F95" s="2">
        <v>0</v>
      </c>
      <c r="G95" s="2">
        <v>0</v>
      </c>
      <c r="H95" s="2">
        <f>SUM(F85:H85)*Assumptions!$B$20</f>
        <v>0</v>
      </c>
      <c r="I95" s="2">
        <v>0</v>
      </c>
      <c r="J95" s="2">
        <v>0</v>
      </c>
      <c r="K95" s="2">
        <f>SUM(I85:K85)*Assumptions!$B$20</f>
        <v>0</v>
      </c>
      <c r="L95" s="2">
        <v>0</v>
      </c>
      <c r="M95" s="2">
        <v>0</v>
      </c>
      <c r="N95" s="2">
        <f>SUM(L85:N85)*Assumptions!$B$20</f>
        <v>0</v>
      </c>
      <c r="O95" s="81">
        <f>E95+H95+K95+N95</f>
        <v>0</v>
      </c>
      <c r="P95" s="2">
        <v>0</v>
      </c>
      <c r="Q95" s="2">
        <v>0</v>
      </c>
      <c r="R95" s="2">
        <f>SUM(P85:R85)*Assumptions!$B$20</f>
        <v>0</v>
      </c>
      <c r="S95" s="2">
        <v>0</v>
      </c>
      <c r="T95" s="2">
        <v>0</v>
      </c>
      <c r="U95" s="2">
        <f>SUM(S85:U85)*Assumptions!$B$20</f>
        <v>0</v>
      </c>
      <c r="V95" s="2">
        <v>0</v>
      </c>
      <c r="W95" s="2">
        <v>0</v>
      </c>
      <c r="X95" s="2">
        <f>SUM(V85:X85)*Assumptions!$B$20</f>
        <v>0</v>
      </c>
      <c r="Y95" s="2">
        <v>0</v>
      </c>
      <c r="Z95" s="2">
        <v>0</v>
      </c>
      <c r="AA95" s="2">
        <f>SUM(Y85:AA85)*Assumptions!$B$20</f>
        <v>0</v>
      </c>
      <c r="AB95" s="2">
        <v>0</v>
      </c>
      <c r="AC95" s="2">
        <v>0</v>
      </c>
      <c r="AD95" s="2">
        <f>SUM(AB85:AD85)*Assumptions!$B$20</f>
        <v>0</v>
      </c>
      <c r="AE95" s="2">
        <v>0</v>
      </c>
      <c r="AF95" s="2">
        <v>0</v>
      </c>
      <c r="AG95" s="2">
        <f>SUM(AE85:AG85)*Assumptions!$B$20</f>
        <v>0</v>
      </c>
      <c r="AH95" s="2">
        <v>0</v>
      </c>
      <c r="AI95" s="2">
        <v>0</v>
      </c>
      <c r="AJ95" s="2">
        <f>SUM(AH85:AJ85)*Assumptions!$B$20</f>
        <v>0</v>
      </c>
      <c r="AK95" s="2">
        <v>0</v>
      </c>
      <c r="AL95" s="2">
        <v>0</v>
      </c>
      <c r="AM95" s="2">
        <f>SUM(AK85:AM85)*Assumptions!$B$20</f>
        <v>0</v>
      </c>
      <c r="AN95" s="2">
        <v>0</v>
      </c>
      <c r="AO95" s="2">
        <v>0</v>
      </c>
      <c r="AP95" s="2">
        <f>SUM(AN85:AP85)*Assumptions!$B$20</f>
        <v>0</v>
      </c>
      <c r="AQ95" s="2">
        <v>0</v>
      </c>
      <c r="AR95" s="2">
        <v>0</v>
      </c>
      <c r="AS95" s="2">
        <f>SUM(AQ85:AS85)*Assumptions!$B$20</f>
        <v>0</v>
      </c>
      <c r="AT95" s="2">
        <v>0</v>
      </c>
      <c r="AU95" s="2">
        <v>0</v>
      </c>
      <c r="AV95" s="2">
        <f>SUM(AT85:AV85)*Assumptions!$B$20</f>
        <v>0</v>
      </c>
      <c r="AW95" s="2">
        <v>0</v>
      </c>
      <c r="AX95" s="2">
        <v>0</v>
      </c>
      <c r="AY95" s="2">
        <f>SUM(AW85:AY85)*Assumptions!$B$20</f>
        <v>0</v>
      </c>
      <c r="AZ95" s="2">
        <f t="shared" ref="AZ95:AZ102" si="112">SUM(P95:AA95)</f>
        <v>0</v>
      </c>
      <c r="BA95" s="2">
        <f t="shared" ref="BA95:BA102" si="113">SUM(AB95:AM95)</f>
        <v>0</v>
      </c>
      <c r="BB95" s="2">
        <f t="shared" ref="BB95:BB102" si="114">SUM(AN95:AY95)</f>
        <v>0</v>
      </c>
    </row>
    <row r="96" spans="1:54" x14ac:dyDescent="0.25">
      <c r="A96" s="5" t="s">
        <v>19</v>
      </c>
      <c r="B96" s="35"/>
      <c r="C96" s="34">
        <v>0</v>
      </c>
      <c r="D96" s="34">
        <v>0</v>
      </c>
      <c r="E96" s="2">
        <f>SUM(C86:E86)*Assumptions!$B$20</f>
        <v>0</v>
      </c>
      <c r="F96" s="34">
        <v>0</v>
      </c>
      <c r="G96" s="34">
        <v>0</v>
      </c>
      <c r="H96" s="2">
        <f>SUM(F86:H86)*Assumptions!$B$20</f>
        <v>0</v>
      </c>
      <c r="I96" s="34">
        <v>0</v>
      </c>
      <c r="J96" s="34">
        <v>0</v>
      </c>
      <c r="K96" s="2">
        <f>SUM(I86:K86)*Assumptions!$B$20</f>
        <v>0</v>
      </c>
      <c r="L96" s="34">
        <v>0</v>
      </c>
      <c r="M96" s="34">
        <v>0</v>
      </c>
      <c r="N96" s="2">
        <f>SUM(L86:N86)*Assumptions!$B$20</f>
        <v>0</v>
      </c>
      <c r="O96" s="82">
        <f t="shared" ref="O96:O102" si="115">E96+H96+K96+N96</f>
        <v>0</v>
      </c>
      <c r="P96" s="34">
        <v>0</v>
      </c>
      <c r="Q96" s="34">
        <v>0</v>
      </c>
      <c r="R96" s="2">
        <f>SUM(P86:R86)*Assumptions!$B$20</f>
        <v>0</v>
      </c>
      <c r="S96" s="34">
        <v>0</v>
      </c>
      <c r="T96" s="34">
        <v>0</v>
      </c>
      <c r="U96" s="2">
        <f>SUM(S86:U86)*Assumptions!$B$20</f>
        <v>0</v>
      </c>
      <c r="V96" s="34">
        <v>0</v>
      </c>
      <c r="W96" s="34">
        <v>0</v>
      </c>
      <c r="X96" s="2">
        <f>SUM(V86:X86)*Assumptions!$B$20</f>
        <v>0</v>
      </c>
      <c r="Y96" s="34">
        <v>0</v>
      </c>
      <c r="Z96" s="34">
        <v>0</v>
      </c>
      <c r="AA96" s="2">
        <f>SUM(Y86:AA86)*Assumptions!$B$20</f>
        <v>0</v>
      </c>
      <c r="AB96" s="34">
        <v>0</v>
      </c>
      <c r="AC96" s="34">
        <v>0</v>
      </c>
      <c r="AD96" s="2">
        <f>SUM(AB86:AD86)*Assumptions!$B$20</f>
        <v>0</v>
      </c>
      <c r="AE96" s="34">
        <v>0</v>
      </c>
      <c r="AF96" s="34">
        <v>0</v>
      </c>
      <c r="AG96" s="2">
        <f>SUM(AE86:AG86)*Assumptions!$B$20</f>
        <v>0</v>
      </c>
      <c r="AH96" s="34">
        <v>0</v>
      </c>
      <c r="AI96" s="34">
        <v>0</v>
      </c>
      <c r="AJ96" s="2">
        <f>SUM(AH86:AJ86)*Assumptions!$B$20</f>
        <v>0</v>
      </c>
      <c r="AK96" s="34">
        <v>0</v>
      </c>
      <c r="AL96" s="34">
        <v>0</v>
      </c>
      <c r="AM96" s="2">
        <f>SUM(AK86:AM86)*Assumptions!$B$20</f>
        <v>0</v>
      </c>
      <c r="AN96" s="34">
        <v>0</v>
      </c>
      <c r="AO96" s="34">
        <v>0</v>
      </c>
      <c r="AP96" s="2">
        <f>SUM(AN86:AP86)*Assumptions!$B$20</f>
        <v>0</v>
      </c>
      <c r="AQ96" s="34">
        <v>0</v>
      </c>
      <c r="AR96" s="34">
        <v>0</v>
      </c>
      <c r="AS96" s="2">
        <f>SUM(AQ86:AS86)*Assumptions!$B$20</f>
        <v>0</v>
      </c>
      <c r="AT96" s="34">
        <v>0</v>
      </c>
      <c r="AU96" s="34">
        <v>0</v>
      </c>
      <c r="AV96" s="2">
        <f>SUM(AT86:AV86)*Assumptions!$B$20</f>
        <v>0</v>
      </c>
      <c r="AW96" s="34">
        <v>0</v>
      </c>
      <c r="AX96" s="34">
        <v>0</v>
      </c>
      <c r="AY96" s="2">
        <f>SUM(AW86:AY86)*Assumptions!$B$20</f>
        <v>0</v>
      </c>
      <c r="AZ96" s="2">
        <f t="shared" si="112"/>
        <v>0</v>
      </c>
      <c r="BA96" s="2">
        <f t="shared" si="113"/>
        <v>0</v>
      </c>
      <c r="BB96" s="2">
        <f t="shared" si="114"/>
        <v>0</v>
      </c>
    </row>
    <row r="97" spans="1:54" x14ac:dyDescent="0.25">
      <c r="A97" s="5" t="s">
        <v>20</v>
      </c>
      <c r="B97" s="8"/>
      <c r="C97" s="2">
        <v>0</v>
      </c>
      <c r="D97" s="2">
        <v>0</v>
      </c>
      <c r="E97" s="2">
        <f>SUM(C87:E87)*Assumptions!$B$20</f>
        <v>0</v>
      </c>
      <c r="F97" s="2">
        <v>0</v>
      </c>
      <c r="G97" s="2">
        <v>0</v>
      </c>
      <c r="H97" s="2">
        <f>SUM(F87:H87)*Assumptions!$B$20</f>
        <v>0</v>
      </c>
      <c r="I97" s="2">
        <v>0</v>
      </c>
      <c r="J97" s="2">
        <v>0</v>
      </c>
      <c r="K97" s="2">
        <f>SUM(I87:K87)*Assumptions!$B$20</f>
        <v>0</v>
      </c>
      <c r="L97" s="2">
        <v>0</v>
      </c>
      <c r="M97" s="2">
        <v>0</v>
      </c>
      <c r="N97" s="2">
        <f>SUM(L87:N87)*Assumptions!$B$20</f>
        <v>0</v>
      </c>
      <c r="O97" s="81">
        <f t="shared" si="115"/>
        <v>0</v>
      </c>
      <c r="P97" s="2">
        <v>0</v>
      </c>
      <c r="Q97" s="2">
        <v>0</v>
      </c>
      <c r="R97" s="2">
        <f>SUM(P87:R87)*Assumptions!$B$20</f>
        <v>0</v>
      </c>
      <c r="S97" s="2">
        <v>0</v>
      </c>
      <c r="T97" s="2">
        <v>0</v>
      </c>
      <c r="U97" s="2">
        <f>SUM(S87:U87)*Assumptions!$B$20</f>
        <v>0</v>
      </c>
      <c r="V97" s="2">
        <v>0</v>
      </c>
      <c r="W97" s="2">
        <v>0</v>
      </c>
      <c r="X97" s="2">
        <f>SUM(V87:X87)*Assumptions!$B$20</f>
        <v>0</v>
      </c>
      <c r="Y97" s="2">
        <v>0</v>
      </c>
      <c r="Z97" s="2">
        <v>0</v>
      </c>
      <c r="AA97" s="2">
        <f>SUM(Y87:AA87)*Assumptions!$B$20</f>
        <v>0</v>
      </c>
      <c r="AB97" s="2">
        <v>0</v>
      </c>
      <c r="AC97" s="2">
        <v>0</v>
      </c>
      <c r="AD97" s="2">
        <f>SUM(AB87:AD87)*Assumptions!$B$20</f>
        <v>0</v>
      </c>
      <c r="AE97" s="2">
        <v>0</v>
      </c>
      <c r="AF97" s="2">
        <v>0</v>
      </c>
      <c r="AG97" s="2">
        <f>SUM(AE87:AG87)*Assumptions!$B$20</f>
        <v>0</v>
      </c>
      <c r="AH97" s="2">
        <v>0</v>
      </c>
      <c r="AI97" s="2">
        <v>0</v>
      </c>
      <c r="AJ97" s="2">
        <f>SUM(AH87:AJ87)*Assumptions!$B$20</f>
        <v>0</v>
      </c>
      <c r="AK97" s="2">
        <v>0</v>
      </c>
      <c r="AL97" s="2">
        <v>0</v>
      </c>
      <c r="AM97" s="2">
        <f>SUM(AK87:AM87)*Assumptions!$B$20</f>
        <v>0</v>
      </c>
      <c r="AN97" s="2">
        <v>0</v>
      </c>
      <c r="AO97" s="2">
        <v>0</v>
      </c>
      <c r="AP97" s="2">
        <f>SUM(AN87:AP87)*Assumptions!$B$20</f>
        <v>0</v>
      </c>
      <c r="AQ97" s="2">
        <v>0</v>
      </c>
      <c r="AR97" s="2">
        <v>0</v>
      </c>
      <c r="AS97" s="2">
        <f>SUM(AQ87:AS87)*Assumptions!$B$20</f>
        <v>0</v>
      </c>
      <c r="AT97" s="2">
        <v>0</v>
      </c>
      <c r="AU97" s="2">
        <v>0</v>
      </c>
      <c r="AV97" s="2">
        <f>SUM(AT87:AV87)*Assumptions!$B$20</f>
        <v>0</v>
      </c>
      <c r="AW97" s="2">
        <v>0</v>
      </c>
      <c r="AX97" s="2">
        <v>0</v>
      </c>
      <c r="AY97" s="2">
        <f>SUM(AW87:AY87)*Assumptions!$B$20</f>
        <v>0</v>
      </c>
      <c r="AZ97" s="2">
        <f t="shared" si="112"/>
        <v>0</v>
      </c>
      <c r="BA97" s="2">
        <f t="shared" si="113"/>
        <v>0</v>
      </c>
      <c r="BB97" s="2">
        <f t="shared" si="114"/>
        <v>0</v>
      </c>
    </row>
    <row r="98" spans="1:54" x14ac:dyDescent="0.25">
      <c r="A98" s="5" t="s">
        <v>21</v>
      </c>
      <c r="B98" s="8"/>
      <c r="C98" s="2">
        <v>0</v>
      </c>
      <c r="D98" s="2">
        <v>0</v>
      </c>
      <c r="E98" s="2">
        <f>SUM(C88:E88)*Assumptions!$B$20</f>
        <v>0</v>
      </c>
      <c r="F98" s="2">
        <v>0</v>
      </c>
      <c r="G98" s="2">
        <v>0</v>
      </c>
      <c r="H98" s="2">
        <f>SUM(F88:H88)*Assumptions!$B$20</f>
        <v>0</v>
      </c>
      <c r="I98" s="2">
        <v>0</v>
      </c>
      <c r="J98" s="2">
        <v>0</v>
      </c>
      <c r="K98" s="2">
        <f>SUM(I88:K88)*Assumptions!$B$20</f>
        <v>0</v>
      </c>
      <c r="L98" s="2">
        <v>0</v>
      </c>
      <c r="M98" s="2">
        <v>0</v>
      </c>
      <c r="N98" s="2">
        <f>SUM(L88:N88)*Assumptions!$B$20</f>
        <v>0</v>
      </c>
      <c r="O98" s="81">
        <f t="shared" si="115"/>
        <v>0</v>
      </c>
      <c r="P98" s="2">
        <v>0</v>
      </c>
      <c r="Q98" s="2">
        <v>0</v>
      </c>
      <c r="R98" s="2">
        <f>SUM(P88:R88)*Assumptions!$B$20</f>
        <v>0</v>
      </c>
      <c r="S98" s="2">
        <v>0</v>
      </c>
      <c r="T98" s="2">
        <v>0</v>
      </c>
      <c r="U98" s="2">
        <f>SUM(S88:U88)*Assumptions!$B$20</f>
        <v>0</v>
      </c>
      <c r="V98" s="2">
        <v>0</v>
      </c>
      <c r="W98" s="2">
        <v>0</v>
      </c>
      <c r="X98" s="2">
        <f>SUM(V88:X88)*Assumptions!$B$20</f>
        <v>0</v>
      </c>
      <c r="Y98" s="2">
        <v>0</v>
      </c>
      <c r="Z98" s="2">
        <v>0</v>
      </c>
      <c r="AA98" s="2">
        <f>SUM(Y88:AA88)*Assumptions!$B$20</f>
        <v>0</v>
      </c>
      <c r="AB98" s="2">
        <v>0</v>
      </c>
      <c r="AC98" s="2">
        <v>0</v>
      </c>
      <c r="AD98" s="2">
        <f>SUM(AB88:AD88)*Assumptions!$B$20</f>
        <v>0</v>
      </c>
      <c r="AE98" s="2">
        <v>0</v>
      </c>
      <c r="AF98" s="2">
        <v>0</v>
      </c>
      <c r="AG98" s="2">
        <f>SUM(AE88:AG88)*Assumptions!$B$20</f>
        <v>0</v>
      </c>
      <c r="AH98" s="2">
        <v>0</v>
      </c>
      <c r="AI98" s="2">
        <v>0</v>
      </c>
      <c r="AJ98" s="2">
        <f>SUM(AH88:AJ88)*Assumptions!$B$20</f>
        <v>0</v>
      </c>
      <c r="AK98" s="2">
        <v>0</v>
      </c>
      <c r="AL98" s="2">
        <v>0</v>
      </c>
      <c r="AM98" s="2">
        <f>SUM(AK88:AM88)*Assumptions!$B$20</f>
        <v>0</v>
      </c>
      <c r="AN98" s="2">
        <v>0</v>
      </c>
      <c r="AO98" s="2">
        <v>0</v>
      </c>
      <c r="AP98" s="2">
        <f>SUM(AN88:AP88)*Assumptions!$B$20</f>
        <v>0</v>
      </c>
      <c r="AQ98" s="2">
        <v>0</v>
      </c>
      <c r="AR98" s="2">
        <v>0</v>
      </c>
      <c r="AS98" s="2">
        <f>SUM(AQ88:AS88)*Assumptions!$B$20</f>
        <v>0</v>
      </c>
      <c r="AT98" s="2">
        <v>0</v>
      </c>
      <c r="AU98" s="2">
        <v>0</v>
      </c>
      <c r="AV98" s="2">
        <f>SUM(AT88:AV88)*Assumptions!$B$20</f>
        <v>0</v>
      </c>
      <c r="AW98" s="2">
        <v>0</v>
      </c>
      <c r="AX98" s="2">
        <v>0</v>
      </c>
      <c r="AY98" s="2">
        <f>SUM(AW88:AY88)*Assumptions!$B$20</f>
        <v>0</v>
      </c>
      <c r="AZ98" s="2">
        <f t="shared" si="112"/>
        <v>0</v>
      </c>
      <c r="BA98" s="2">
        <f t="shared" si="113"/>
        <v>0</v>
      </c>
      <c r="BB98" s="2">
        <f t="shared" si="114"/>
        <v>0</v>
      </c>
    </row>
    <row r="99" spans="1:54" x14ac:dyDescent="0.25">
      <c r="A99" s="5" t="s">
        <v>22</v>
      </c>
      <c r="B99" s="8"/>
      <c r="C99" s="2">
        <v>0</v>
      </c>
      <c r="D99" s="2">
        <v>0</v>
      </c>
      <c r="E99" s="2">
        <f>SUM(C89:E89)*Assumptions!$B$20</f>
        <v>0</v>
      </c>
      <c r="F99" s="2">
        <v>0</v>
      </c>
      <c r="G99" s="2">
        <v>0</v>
      </c>
      <c r="H99" s="2">
        <f>SUM(F89:H89)*Assumptions!$B$20</f>
        <v>0</v>
      </c>
      <c r="I99" s="2">
        <v>0</v>
      </c>
      <c r="J99" s="2">
        <v>0</v>
      </c>
      <c r="K99" s="2">
        <f>SUM(I89:K89)*Assumptions!$B$20</f>
        <v>0</v>
      </c>
      <c r="L99" s="2">
        <v>0</v>
      </c>
      <c r="M99" s="2">
        <v>0</v>
      </c>
      <c r="N99" s="2">
        <f>SUM(L89:N89)*Assumptions!$B$20</f>
        <v>0</v>
      </c>
      <c r="O99" s="81">
        <f t="shared" si="115"/>
        <v>0</v>
      </c>
      <c r="P99" s="2">
        <v>0</v>
      </c>
      <c r="Q99" s="2">
        <v>0</v>
      </c>
      <c r="R99" s="2">
        <f>SUM(P89:R89)*Assumptions!$B$20</f>
        <v>0</v>
      </c>
      <c r="S99" s="2">
        <v>0</v>
      </c>
      <c r="T99" s="2">
        <v>0</v>
      </c>
      <c r="U99" s="2">
        <f>SUM(S89:U89)*Assumptions!$B$20</f>
        <v>0</v>
      </c>
      <c r="V99" s="2">
        <v>0</v>
      </c>
      <c r="W99" s="2">
        <v>0</v>
      </c>
      <c r="X99" s="2">
        <f>SUM(V89:X89)*Assumptions!$B$20</f>
        <v>0</v>
      </c>
      <c r="Y99" s="2">
        <v>0</v>
      </c>
      <c r="Z99" s="2">
        <v>0</v>
      </c>
      <c r="AA99" s="2">
        <f>SUM(Y89:AA89)*Assumptions!$B$20</f>
        <v>0</v>
      </c>
      <c r="AB99" s="2">
        <v>0</v>
      </c>
      <c r="AC99" s="2">
        <v>0</v>
      </c>
      <c r="AD99" s="2">
        <f>SUM(AB89:AD89)*Assumptions!$B$20</f>
        <v>0</v>
      </c>
      <c r="AE99" s="2">
        <v>0</v>
      </c>
      <c r="AF99" s="2">
        <v>0</v>
      </c>
      <c r="AG99" s="2">
        <f>SUM(AE89:AG89)*Assumptions!$B$20</f>
        <v>0</v>
      </c>
      <c r="AH99" s="2">
        <v>0</v>
      </c>
      <c r="AI99" s="2">
        <v>0</v>
      </c>
      <c r="AJ99" s="2">
        <f>SUM(AH89:AJ89)*Assumptions!$B$20</f>
        <v>0</v>
      </c>
      <c r="AK99" s="2">
        <v>0</v>
      </c>
      <c r="AL99" s="2">
        <v>0</v>
      </c>
      <c r="AM99" s="2">
        <f>SUM(AK89:AM89)*Assumptions!$B$20</f>
        <v>0</v>
      </c>
      <c r="AN99" s="2">
        <v>0</v>
      </c>
      <c r="AO99" s="2">
        <v>0</v>
      </c>
      <c r="AP99" s="2">
        <f>SUM(AN89:AP89)*Assumptions!$B$20</f>
        <v>0</v>
      </c>
      <c r="AQ99" s="2">
        <v>0</v>
      </c>
      <c r="AR99" s="2">
        <v>0</v>
      </c>
      <c r="AS99" s="2">
        <f>SUM(AQ89:AS89)*Assumptions!$B$20</f>
        <v>0</v>
      </c>
      <c r="AT99" s="2">
        <v>0</v>
      </c>
      <c r="AU99" s="2">
        <v>0</v>
      </c>
      <c r="AV99" s="2">
        <f>SUM(AT89:AV89)*Assumptions!$B$20</f>
        <v>0</v>
      </c>
      <c r="AW99" s="2">
        <v>0</v>
      </c>
      <c r="AX99" s="2">
        <v>0</v>
      </c>
      <c r="AY99" s="2">
        <f>SUM(AW89:AY89)*Assumptions!$B$20</f>
        <v>0</v>
      </c>
      <c r="AZ99" s="2">
        <f t="shared" si="112"/>
        <v>0</v>
      </c>
      <c r="BA99" s="2">
        <f t="shared" si="113"/>
        <v>0</v>
      </c>
      <c r="BB99" s="2">
        <f t="shared" si="114"/>
        <v>0</v>
      </c>
    </row>
    <row r="100" spans="1:54" x14ac:dyDescent="0.25">
      <c r="A100" s="5" t="s">
        <v>23</v>
      </c>
      <c r="B100" s="8"/>
      <c r="C100" s="2">
        <v>0</v>
      </c>
      <c r="D100" s="2">
        <v>0</v>
      </c>
      <c r="E100" s="2">
        <f>SUM(C90:E90)*Assumptions!$B$20</f>
        <v>0</v>
      </c>
      <c r="F100" s="2">
        <v>0</v>
      </c>
      <c r="G100" s="2">
        <v>0</v>
      </c>
      <c r="H100" s="2">
        <f>SUM(F90:H90)*Assumptions!$B$20</f>
        <v>0</v>
      </c>
      <c r="I100" s="2">
        <v>0</v>
      </c>
      <c r="J100" s="2">
        <v>0</v>
      </c>
      <c r="K100" s="2">
        <f>SUM(I90:K90)*Assumptions!$B$20</f>
        <v>0</v>
      </c>
      <c r="L100" s="2">
        <v>0</v>
      </c>
      <c r="M100" s="2">
        <v>0</v>
      </c>
      <c r="N100" s="2">
        <f>SUM(L90:N90)*Assumptions!$B$20</f>
        <v>0</v>
      </c>
      <c r="O100" s="81">
        <f t="shared" si="115"/>
        <v>0</v>
      </c>
      <c r="P100" s="2">
        <v>0</v>
      </c>
      <c r="Q100" s="2">
        <v>0</v>
      </c>
      <c r="R100" s="2">
        <f>SUM(P90:R90)*Assumptions!$B$20</f>
        <v>0</v>
      </c>
      <c r="S100" s="2">
        <v>0</v>
      </c>
      <c r="T100" s="2">
        <v>0</v>
      </c>
      <c r="U100" s="2">
        <f>SUM(S90:U90)*Assumptions!$B$20</f>
        <v>0</v>
      </c>
      <c r="V100" s="2">
        <v>0</v>
      </c>
      <c r="W100" s="2">
        <v>0</v>
      </c>
      <c r="X100" s="2">
        <f>SUM(V90:X90)*Assumptions!$B$20</f>
        <v>0</v>
      </c>
      <c r="Y100" s="2">
        <v>0</v>
      </c>
      <c r="Z100" s="2">
        <v>0</v>
      </c>
      <c r="AA100" s="2">
        <f>SUM(Y90:AA90)*Assumptions!$B$20</f>
        <v>0</v>
      </c>
      <c r="AB100" s="2">
        <v>0</v>
      </c>
      <c r="AC100" s="2">
        <v>0</v>
      </c>
      <c r="AD100" s="2">
        <f>SUM(AB90:AD90)*Assumptions!$B$20</f>
        <v>0</v>
      </c>
      <c r="AE100" s="2">
        <v>0</v>
      </c>
      <c r="AF100" s="2">
        <v>0</v>
      </c>
      <c r="AG100" s="2">
        <f>SUM(AE90:AG90)*Assumptions!$B$20</f>
        <v>0</v>
      </c>
      <c r="AH100" s="2">
        <v>0</v>
      </c>
      <c r="AI100" s="2">
        <v>0</v>
      </c>
      <c r="AJ100" s="2">
        <f>SUM(AH90:AJ90)*Assumptions!$B$20</f>
        <v>0</v>
      </c>
      <c r="AK100" s="2">
        <v>0</v>
      </c>
      <c r="AL100" s="2">
        <v>0</v>
      </c>
      <c r="AM100" s="2">
        <f>SUM(AK90:AM90)*Assumptions!$B$20</f>
        <v>0</v>
      </c>
      <c r="AN100" s="2">
        <v>0</v>
      </c>
      <c r="AO100" s="2">
        <v>0</v>
      </c>
      <c r="AP100" s="2">
        <f>SUM(AN90:AP90)*Assumptions!$B$20</f>
        <v>0</v>
      </c>
      <c r="AQ100" s="2">
        <v>0</v>
      </c>
      <c r="AR100" s="2">
        <v>0</v>
      </c>
      <c r="AS100" s="2">
        <f>SUM(AQ90:AS90)*Assumptions!$B$20</f>
        <v>0</v>
      </c>
      <c r="AT100" s="2">
        <v>0</v>
      </c>
      <c r="AU100" s="2">
        <v>0</v>
      </c>
      <c r="AV100" s="2">
        <f>SUM(AT90:AV90)*Assumptions!$B$20</f>
        <v>0</v>
      </c>
      <c r="AW100" s="2">
        <v>0</v>
      </c>
      <c r="AX100" s="2">
        <v>0</v>
      </c>
      <c r="AY100" s="2">
        <f>SUM(AW90:AY90)*Assumptions!$B$20</f>
        <v>0</v>
      </c>
      <c r="AZ100" s="2">
        <f t="shared" si="112"/>
        <v>0</v>
      </c>
      <c r="BA100" s="2">
        <f t="shared" si="113"/>
        <v>0</v>
      </c>
      <c r="BB100" s="2">
        <f t="shared" si="114"/>
        <v>0</v>
      </c>
    </row>
    <row r="101" spans="1:54" x14ac:dyDescent="0.25">
      <c r="A101" s="5" t="s">
        <v>24</v>
      </c>
      <c r="B101" s="8"/>
      <c r="C101" s="2">
        <v>0</v>
      </c>
      <c r="D101" s="2">
        <v>0</v>
      </c>
      <c r="E101" s="2">
        <f>SUM(C91:E91)*Assumptions!$B$20</f>
        <v>0</v>
      </c>
      <c r="F101" s="2">
        <v>0</v>
      </c>
      <c r="G101" s="2">
        <v>0</v>
      </c>
      <c r="H101" s="2">
        <f>SUM(F91:H91)*Assumptions!$B$20</f>
        <v>0</v>
      </c>
      <c r="I101" s="2">
        <v>0</v>
      </c>
      <c r="J101" s="2">
        <v>0</v>
      </c>
      <c r="K101" s="2">
        <f>SUM(I91:K91)*Assumptions!$B$20</f>
        <v>0</v>
      </c>
      <c r="L101" s="2">
        <v>0</v>
      </c>
      <c r="M101" s="2">
        <v>0</v>
      </c>
      <c r="N101" s="2">
        <f>SUM(L91:N91)*Assumptions!$B$20</f>
        <v>0</v>
      </c>
      <c r="O101" s="81">
        <f t="shared" si="115"/>
        <v>0</v>
      </c>
      <c r="P101" s="2">
        <v>0</v>
      </c>
      <c r="Q101" s="2">
        <v>0</v>
      </c>
      <c r="R101" s="2">
        <f>SUM(P91:R91)*Assumptions!$B$20</f>
        <v>0</v>
      </c>
      <c r="S101" s="2">
        <v>0</v>
      </c>
      <c r="T101" s="2">
        <v>0</v>
      </c>
      <c r="U101" s="2">
        <f>SUM(S91:U91)*Assumptions!$B$20</f>
        <v>0</v>
      </c>
      <c r="V101" s="2">
        <v>0</v>
      </c>
      <c r="W101" s="2">
        <v>0</v>
      </c>
      <c r="X101" s="2">
        <f>SUM(V91:X91)*Assumptions!$B$20</f>
        <v>0</v>
      </c>
      <c r="Y101" s="2">
        <v>0</v>
      </c>
      <c r="Z101" s="2">
        <v>0</v>
      </c>
      <c r="AA101" s="2">
        <f>SUM(Y91:AA91)*Assumptions!$B$20</f>
        <v>0</v>
      </c>
      <c r="AB101" s="2">
        <v>0</v>
      </c>
      <c r="AC101" s="2">
        <v>0</v>
      </c>
      <c r="AD101" s="2">
        <f>SUM(AB91:AD91)*Assumptions!$B$20</f>
        <v>0</v>
      </c>
      <c r="AE101" s="2">
        <v>0</v>
      </c>
      <c r="AF101" s="2">
        <v>0</v>
      </c>
      <c r="AG101" s="2">
        <f>SUM(AE91:AG91)*Assumptions!$B$20</f>
        <v>0</v>
      </c>
      <c r="AH101" s="2">
        <v>0</v>
      </c>
      <c r="AI101" s="2">
        <v>0</v>
      </c>
      <c r="AJ101" s="2">
        <f>SUM(AH91:AJ91)*Assumptions!$B$20</f>
        <v>0</v>
      </c>
      <c r="AK101" s="2">
        <v>0</v>
      </c>
      <c r="AL101" s="2">
        <v>0</v>
      </c>
      <c r="AM101" s="2">
        <f>SUM(AK91:AM91)*Assumptions!$B$20</f>
        <v>0</v>
      </c>
      <c r="AN101" s="2">
        <v>0</v>
      </c>
      <c r="AO101" s="2">
        <v>0</v>
      </c>
      <c r="AP101" s="2">
        <f>SUM(AN91:AP91)*Assumptions!$B$20</f>
        <v>0</v>
      </c>
      <c r="AQ101" s="2">
        <v>0</v>
      </c>
      <c r="AR101" s="2">
        <v>0</v>
      </c>
      <c r="AS101" s="2">
        <f>SUM(AQ91:AS91)*Assumptions!$B$20</f>
        <v>0</v>
      </c>
      <c r="AT101" s="2">
        <v>0</v>
      </c>
      <c r="AU101" s="2">
        <v>0</v>
      </c>
      <c r="AV101" s="2">
        <f>SUM(AT91:AV91)*Assumptions!$B$20</f>
        <v>0</v>
      </c>
      <c r="AW101" s="2">
        <v>0</v>
      </c>
      <c r="AX101" s="2">
        <v>0</v>
      </c>
      <c r="AY101" s="2">
        <f>SUM(AW91:AY91)*Assumptions!$B$20</f>
        <v>0</v>
      </c>
      <c r="AZ101" s="2">
        <f t="shared" si="112"/>
        <v>0</v>
      </c>
      <c r="BA101" s="2">
        <f t="shared" si="113"/>
        <v>0</v>
      </c>
      <c r="BB101" s="2">
        <f t="shared" si="114"/>
        <v>0</v>
      </c>
    </row>
    <row r="102" spans="1:54" x14ac:dyDescent="0.25">
      <c r="A102" s="5" t="s">
        <v>25</v>
      </c>
      <c r="B102" s="8"/>
      <c r="C102" s="2">
        <v>0</v>
      </c>
      <c r="D102" s="2">
        <v>0</v>
      </c>
      <c r="E102" s="2">
        <f>SUM(C92:E92)*Assumptions!$B$20</f>
        <v>0</v>
      </c>
      <c r="F102" s="2">
        <v>0</v>
      </c>
      <c r="G102" s="2">
        <v>0</v>
      </c>
      <c r="H102" s="2">
        <f>SUM(F92:H92)*Assumptions!$B$20</f>
        <v>0</v>
      </c>
      <c r="I102" s="2">
        <v>0</v>
      </c>
      <c r="J102" s="2">
        <v>0</v>
      </c>
      <c r="K102" s="2">
        <f>SUM(I92:K92)*Assumptions!$B$20</f>
        <v>0</v>
      </c>
      <c r="L102" s="2">
        <v>0</v>
      </c>
      <c r="M102" s="2">
        <v>0</v>
      </c>
      <c r="N102" s="2">
        <f>SUM(L92:N92)*Assumptions!$B$20</f>
        <v>0</v>
      </c>
      <c r="O102" s="81">
        <f t="shared" si="115"/>
        <v>0</v>
      </c>
      <c r="P102" s="2">
        <v>0</v>
      </c>
      <c r="Q102" s="2">
        <v>0</v>
      </c>
      <c r="R102" s="2">
        <f>SUM(P92:R92)*Assumptions!$B$20</f>
        <v>0</v>
      </c>
      <c r="S102" s="2">
        <v>0</v>
      </c>
      <c r="T102" s="2">
        <v>0</v>
      </c>
      <c r="U102" s="2">
        <f>SUM(S92:U92)*Assumptions!$B$20</f>
        <v>0</v>
      </c>
      <c r="V102" s="2">
        <v>0</v>
      </c>
      <c r="W102" s="2">
        <v>0</v>
      </c>
      <c r="X102" s="2">
        <f>SUM(V92:X92)*Assumptions!$B$20</f>
        <v>0</v>
      </c>
      <c r="Y102" s="2">
        <v>0</v>
      </c>
      <c r="Z102" s="2">
        <v>0</v>
      </c>
      <c r="AA102" s="2">
        <f>SUM(Y92:AA92)*Assumptions!$B$20</f>
        <v>0</v>
      </c>
      <c r="AB102" s="2">
        <v>0</v>
      </c>
      <c r="AC102" s="2">
        <v>0</v>
      </c>
      <c r="AD102" s="2">
        <f>SUM(AB92:AD92)*Assumptions!$B$20</f>
        <v>0</v>
      </c>
      <c r="AE102" s="2">
        <v>0</v>
      </c>
      <c r="AF102" s="2">
        <v>0</v>
      </c>
      <c r="AG102" s="2">
        <f>SUM(AE92:AG92)*Assumptions!$B$20</f>
        <v>0</v>
      </c>
      <c r="AH102" s="2">
        <v>0</v>
      </c>
      <c r="AI102" s="2">
        <v>0</v>
      </c>
      <c r="AJ102" s="2">
        <f>SUM(AH92:AJ92)*Assumptions!$B$20</f>
        <v>0</v>
      </c>
      <c r="AK102" s="2">
        <v>0</v>
      </c>
      <c r="AL102" s="2">
        <v>0</v>
      </c>
      <c r="AM102" s="2">
        <f>SUM(AK92:AM92)*Assumptions!$B$20</f>
        <v>0</v>
      </c>
      <c r="AN102" s="2">
        <v>0</v>
      </c>
      <c r="AO102" s="2">
        <v>0</v>
      </c>
      <c r="AP102" s="2">
        <f>SUM(AN92:AP92)*Assumptions!$B$20</f>
        <v>0</v>
      </c>
      <c r="AQ102" s="2">
        <v>0</v>
      </c>
      <c r="AR102" s="2">
        <v>0</v>
      </c>
      <c r="AS102" s="2">
        <f>SUM(AQ92:AS92)*Assumptions!$B$20</f>
        <v>0</v>
      </c>
      <c r="AT102" s="2">
        <v>0</v>
      </c>
      <c r="AU102" s="2">
        <v>0</v>
      </c>
      <c r="AV102" s="2">
        <f>SUM(AT92:AV92)*Assumptions!$B$20</f>
        <v>0</v>
      </c>
      <c r="AW102" s="2">
        <v>0</v>
      </c>
      <c r="AX102" s="2">
        <v>0</v>
      </c>
      <c r="AY102" s="2">
        <f>SUM(AW92:AY92)*Assumptions!$B$20</f>
        <v>0</v>
      </c>
      <c r="AZ102" s="2">
        <f t="shared" si="112"/>
        <v>0</v>
      </c>
      <c r="BA102" s="2">
        <f t="shared" si="113"/>
        <v>0</v>
      </c>
      <c r="BB102" s="2">
        <f t="shared" si="114"/>
        <v>0</v>
      </c>
    </row>
    <row r="103" spans="1:54" x14ac:dyDescent="0.25">
      <c r="B103" s="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81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1:54" x14ac:dyDescent="0.25">
      <c r="A104" s="19" t="s">
        <v>78</v>
      </c>
      <c r="B104" s="6"/>
      <c r="C104" s="4">
        <f>SUM(C105:C112)</f>
        <v>134134.85980000001</v>
      </c>
      <c r="D104" s="4">
        <f t="shared" ref="D104:N104" si="116">SUM(D105:D112)</f>
        <v>160317.35980000001</v>
      </c>
      <c r="E104" s="4">
        <f t="shared" si="116"/>
        <v>238854.78819999998</v>
      </c>
      <c r="F104" s="4">
        <f t="shared" si="116"/>
        <v>356645.58799999999</v>
      </c>
      <c r="G104" s="4">
        <f t="shared" si="116"/>
        <v>429265.33360000001</v>
      </c>
      <c r="H104" s="4">
        <f t="shared" si="116"/>
        <v>401582.83360000001</v>
      </c>
      <c r="I104" s="4">
        <f t="shared" si="116"/>
        <v>403082.83360000001</v>
      </c>
      <c r="J104" s="4">
        <f t="shared" si="116"/>
        <v>428515.33360000001</v>
      </c>
      <c r="K104" s="4">
        <f t="shared" si="116"/>
        <v>423515.33360000007</v>
      </c>
      <c r="L104" s="4">
        <f t="shared" si="116"/>
        <v>424802.83360000001</v>
      </c>
      <c r="M104" s="4">
        <f t="shared" si="116"/>
        <v>450447.83360000007</v>
      </c>
      <c r="N104" s="4">
        <f t="shared" si="116"/>
        <v>428515.33360000001</v>
      </c>
      <c r="O104" s="79">
        <f>SUM(C104:N104)</f>
        <v>4279680.2645999994</v>
      </c>
      <c r="P104" s="4">
        <f>SUM(P105:P112)</f>
        <v>403082.83360000001</v>
      </c>
      <c r="Q104" s="4">
        <f t="shared" ref="Q104:AA104" si="117">SUM(Q105:Q112)</f>
        <v>437770.95360000007</v>
      </c>
      <c r="R104" s="4">
        <f t="shared" si="117"/>
        <v>460990.95360000007</v>
      </c>
      <c r="S104" s="4">
        <f t="shared" si="117"/>
        <v>442233.45360000007</v>
      </c>
      <c r="T104" s="4">
        <f t="shared" si="117"/>
        <v>465453.45360000007</v>
      </c>
      <c r="U104" s="4">
        <f t="shared" si="117"/>
        <v>460240.95360000007</v>
      </c>
      <c r="V104" s="4">
        <f t="shared" si="117"/>
        <v>442983.45360000007</v>
      </c>
      <c r="W104" s="4">
        <f t="shared" si="117"/>
        <v>464703.45360000007</v>
      </c>
      <c r="X104" s="4">
        <f t="shared" si="117"/>
        <v>482173.45360000007</v>
      </c>
      <c r="Y104" s="4">
        <f t="shared" si="117"/>
        <v>464703.45360000007</v>
      </c>
      <c r="Z104" s="4">
        <f t="shared" si="117"/>
        <v>486635.95360000007</v>
      </c>
      <c r="AA104" s="4">
        <f t="shared" si="117"/>
        <v>487173.45360000007</v>
      </c>
      <c r="AB104" s="4">
        <f>SUM(AB105:AB112)</f>
        <v>442983.45360000007</v>
      </c>
      <c r="AC104" s="4">
        <f t="shared" ref="AC104:AM104" si="118">SUM(AC105:AC112)</f>
        <v>734326.92720000003</v>
      </c>
      <c r="AD104" s="4">
        <f t="shared" si="118"/>
        <v>730614.42720000003</v>
      </c>
      <c r="AE104" s="4">
        <f t="shared" si="118"/>
        <v>711856.92720000003</v>
      </c>
      <c r="AF104" s="4">
        <f t="shared" si="118"/>
        <v>735076.92720000003</v>
      </c>
      <c r="AG104" s="4">
        <f t="shared" si="118"/>
        <v>729864.42720000003</v>
      </c>
      <c r="AH104" s="4">
        <f t="shared" si="118"/>
        <v>712606.92720000003</v>
      </c>
      <c r="AI104" s="4">
        <f t="shared" si="118"/>
        <v>734326.92720000003</v>
      </c>
      <c r="AJ104" s="4">
        <f t="shared" si="118"/>
        <v>751796.92720000003</v>
      </c>
      <c r="AK104" s="4">
        <f t="shared" si="118"/>
        <v>734326.92720000003</v>
      </c>
      <c r="AL104" s="4">
        <f t="shared" si="118"/>
        <v>756259.42720000003</v>
      </c>
      <c r="AM104" s="4">
        <f t="shared" si="118"/>
        <v>756796.92720000003</v>
      </c>
      <c r="AN104" s="4">
        <f>SUM(AN105:AN112)</f>
        <v>712606.92720000003</v>
      </c>
      <c r="AO104" s="4">
        <f t="shared" ref="AO104:AY104" si="119">SUM(AO105:AO112)</f>
        <v>1003950.4008000001</v>
      </c>
      <c r="AP104" s="4">
        <f t="shared" si="119"/>
        <v>1000237.9008000001</v>
      </c>
      <c r="AQ104" s="4">
        <f t="shared" si="119"/>
        <v>981480.40080000006</v>
      </c>
      <c r="AR104" s="4">
        <f t="shared" si="119"/>
        <v>1004700.4008000001</v>
      </c>
      <c r="AS104" s="4">
        <f t="shared" si="119"/>
        <v>999487.90080000006</v>
      </c>
      <c r="AT104" s="4">
        <f t="shared" si="119"/>
        <v>982230.40080000006</v>
      </c>
      <c r="AU104" s="4">
        <f t="shared" si="119"/>
        <v>1003950.4008000001</v>
      </c>
      <c r="AV104" s="4">
        <f t="shared" si="119"/>
        <v>1021420.4008000001</v>
      </c>
      <c r="AW104" s="4">
        <f t="shared" si="119"/>
        <v>1003950.4008000001</v>
      </c>
      <c r="AX104" s="4">
        <f t="shared" si="119"/>
        <v>1025882.9008000001</v>
      </c>
      <c r="AY104" s="4">
        <f t="shared" si="119"/>
        <v>1026420.4008000001</v>
      </c>
      <c r="AZ104" s="4">
        <f>SUM(P104:AA104)</f>
        <v>5498145.8232000005</v>
      </c>
      <c r="BA104" s="4">
        <f>SUM(AB104:AM104)</f>
        <v>8530837.1527999993</v>
      </c>
      <c r="BB104" s="4">
        <f>SUM(AN104:AY104)</f>
        <v>11766318.836000003</v>
      </c>
    </row>
    <row r="105" spans="1:54" x14ac:dyDescent="0.25">
      <c r="A105" s="5" t="s">
        <v>79</v>
      </c>
      <c r="B105" s="8"/>
      <c r="C105" s="2">
        <f>C75+C95</f>
        <v>90251.8848</v>
      </c>
      <c r="D105" s="2">
        <f t="shared" ref="D105:N105" si="120">D75+D95</f>
        <v>90251.8848</v>
      </c>
      <c r="E105" s="2">
        <f t="shared" si="120"/>
        <v>144284.26319999996</v>
      </c>
      <c r="F105" s="2">
        <f t="shared" si="120"/>
        <v>219692.08799999999</v>
      </c>
      <c r="G105" s="2">
        <f t="shared" si="120"/>
        <v>245817.63360000003</v>
      </c>
      <c r="H105" s="2">
        <f t="shared" si="120"/>
        <v>245817.63360000003</v>
      </c>
      <c r="I105" s="2">
        <f t="shared" si="120"/>
        <v>245817.63360000003</v>
      </c>
      <c r="J105" s="2">
        <f t="shared" si="120"/>
        <v>245817.63360000003</v>
      </c>
      <c r="K105" s="2">
        <f t="shared" si="120"/>
        <v>245817.63360000003</v>
      </c>
      <c r="L105" s="2">
        <f t="shared" si="120"/>
        <v>245817.63360000003</v>
      </c>
      <c r="M105" s="2">
        <f t="shared" si="120"/>
        <v>245817.63360000003</v>
      </c>
      <c r="N105" s="2">
        <f t="shared" si="120"/>
        <v>245817.63360000003</v>
      </c>
      <c r="O105" s="81">
        <f>SUM(C105:N105)</f>
        <v>2511021.1896000002</v>
      </c>
      <c r="P105" s="2">
        <f>P75+P95</f>
        <v>245817.63360000003</v>
      </c>
      <c r="Q105" s="2">
        <f t="shared" ref="Q105:AA105" si="121">Q75+Q95</f>
        <v>275505.75360000005</v>
      </c>
      <c r="R105" s="2">
        <f t="shared" si="121"/>
        <v>275505.75360000005</v>
      </c>
      <c r="S105" s="2">
        <f t="shared" si="121"/>
        <v>275505.75360000005</v>
      </c>
      <c r="T105" s="2">
        <f t="shared" si="121"/>
        <v>275505.75360000005</v>
      </c>
      <c r="U105" s="2">
        <f t="shared" si="121"/>
        <v>275505.75360000005</v>
      </c>
      <c r="V105" s="2">
        <f t="shared" si="121"/>
        <v>275505.75360000005</v>
      </c>
      <c r="W105" s="2">
        <f t="shared" si="121"/>
        <v>275505.75360000005</v>
      </c>
      <c r="X105" s="2">
        <f t="shared" si="121"/>
        <v>275505.75360000005</v>
      </c>
      <c r="Y105" s="2">
        <f t="shared" si="121"/>
        <v>275505.75360000005</v>
      </c>
      <c r="Z105" s="2">
        <f t="shared" si="121"/>
        <v>275505.75360000005</v>
      </c>
      <c r="AA105" s="2">
        <f t="shared" si="121"/>
        <v>275505.75360000005</v>
      </c>
      <c r="AB105" s="2">
        <f>AB75+AB95</f>
        <v>275505.75360000005</v>
      </c>
      <c r="AC105" s="2">
        <f t="shared" ref="AC105:AM105" si="122">AC75+AC95</f>
        <v>432259.02720000001</v>
      </c>
      <c r="AD105" s="2">
        <f t="shared" si="122"/>
        <v>432259.02720000001</v>
      </c>
      <c r="AE105" s="2">
        <f t="shared" si="122"/>
        <v>432259.02720000001</v>
      </c>
      <c r="AF105" s="2">
        <f t="shared" si="122"/>
        <v>432259.02720000001</v>
      </c>
      <c r="AG105" s="2">
        <f t="shared" si="122"/>
        <v>432259.02720000001</v>
      </c>
      <c r="AH105" s="2">
        <f t="shared" si="122"/>
        <v>432259.02720000001</v>
      </c>
      <c r="AI105" s="2">
        <f t="shared" si="122"/>
        <v>432259.02720000001</v>
      </c>
      <c r="AJ105" s="2">
        <f t="shared" si="122"/>
        <v>432259.02720000001</v>
      </c>
      <c r="AK105" s="2">
        <f t="shared" si="122"/>
        <v>432259.02720000001</v>
      </c>
      <c r="AL105" s="2">
        <f t="shared" si="122"/>
        <v>432259.02720000001</v>
      </c>
      <c r="AM105" s="2">
        <f t="shared" si="122"/>
        <v>432259.02720000001</v>
      </c>
      <c r="AN105" s="2">
        <f>AN75+AN95</f>
        <v>432259.02720000001</v>
      </c>
      <c r="AO105" s="2">
        <f t="shared" ref="AO105:AY105" si="123">AO75+AO95</f>
        <v>589012.30079999997</v>
      </c>
      <c r="AP105" s="2">
        <f t="shared" si="123"/>
        <v>589012.30079999997</v>
      </c>
      <c r="AQ105" s="2">
        <f t="shared" si="123"/>
        <v>589012.30079999997</v>
      </c>
      <c r="AR105" s="2">
        <f t="shared" si="123"/>
        <v>589012.30079999997</v>
      </c>
      <c r="AS105" s="2">
        <f t="shared" si="123"/>
        <v>589012.30079999997</v>
      </c>
      <c r="AT105" s="2">
        <f t="shared" si="123"/>
        <v>589012.30079999997</v>
      </c>
      <c r="AU105" s="2">
        <f t="shared" si="123"/>
        <v>589012.30079999997</v>
      </c>
      <c r="AV105" s="2">
        <f t="shared" si="123"/>
        <v>589012.30079999997</v>
      </c>
      <c r="AW105" s="2">
        <f t="shared" si="123"/>
        <v>589012.30079999997</v>
      </c>
      <c r="AX105" s="2">
        <f t="shared" si="123"/>
        <v>589012.30079999997</v>
      </c>
      <c r="AY105" s="2">
        <f t="shared" si="123"/>
        <v>589012.30079999997</v>
      </c>
      <c r="AZ105" s="2">
        <f t="shared" ref="AZ105:AZ112" si="124">SUM(P105:AA105)</f>
        <v>3276380.9231999996</v>
      </c>
      <c r="BA105" s="2">
        <f t="shared" ref="BA105:BA112" si="125">SUM(AB105:AM105)</f>
        <v>5030355.0527999997</v>
      </c>
      <c r="BB105" s="2">
        <f t="shared" ref="BB105:BB112" si="126">SUM(AN105:AY105)</f>
        <v>6911394.3360000011</v>
      </c>
    </row>
    <row r="106" spans="1:54" x14ac:dyDescent="0.25">
      <c r="A106" s="5" t="s">
        <v>19</v>
      </c>
      <c r="B106" s="35"/>
      <c r="C106" s="2">
        <f t="shared" ref="C106:N106" si="127">C76+C96</f>
        <v>9775</v>
      </c>
      <c r="D106" s="2">
        <f t="shared" si="127"/>
        <v>9775</v>
      </c>
      <c r="E106" s="2">
        <f t="shared" si="127"/>
        <v>13224.999999999998</v>
      </c>
      <c r="F106" s="2">
        <f t="shared" si="127"/>
        <v>23000</v>
      </c>
      <c r="G106" s="2">
        <f t="shared" si="127"/>
        <v>25299.999999999996</v>
      </c>
      <c r="H106" s="2">
        <f t="shared" si="127"/>
        <v>25299.999999999996</v>
      </c>
      <c r="I106" s="2">
        <f t="shared" si="127"/>
        <v>25299.999999999996</v>
      </c>
      <c r="J106" s="2">
        <f t="shared" si="127"/>
        <v>25299.999999999996</v>
      </c>
      <c r="K106" s="2">
        <f t="shared" si="127"/>
        <v>19550</v>
      </c>
      <c r="L106" s="2">
        <f t="shared" si="127"/>
        <v>25299.999999999996</v>
      </c>
      <c r="M106" s="2">
        <f t="shared" si="127"/>
        <v>19550</v>
      </c>
      <c r="N106" s="2">
        <f t="shared" si="127"/>
        <v>25299.999999999996</v>
      </c>
      <c r="O106" s="82">
        <f t="shared" ref="O106:O112" si="128">E106+H106+K106+N106</f>
        <v>83374.999999999985</v>
      </c>
      <c r="P106" s="2">
        <f t="shared" ref="P106:AY112" si="129">P76+P96</f>
        <v>25299.999999999996</v>
      </c>
      <c r="Q106" s="2">
        <f t="shared" si="129"/>
        <v>31049.999999999996</v>
      </c>
      <c r="R106" s="2">
        <f t="shared" si="129"/>
        <v>31049.999999999996</v>
      </c>
      <c r="S106" s="2">
        <f t="shared" si="129"/>
        <v>31049.999999999996</v>
      </c>
      <c r="T106" s="2">
        <f t="shared" si="129"/>
        <v>31049.999999999996</v>
      </c>
      <c r="U106" s="2">
        <f t="shared" si="129"/>
        <v>31049.999999999996</v>
      </c>
      <c r="V106" s="2">
        <f t="shared" si="129"/>
        <v>31049.999999999996</v>
      </c>
      <c r="W106" s="2">
        <f t="shared" si="129"/>
        <v>31049.999999999996</v>
      </c>
      <c r="X106" s="2">
        <f t="shared" si="129"/>
        <v>25299.999999999996</v>
      </c>
      <c r="Y106" s="2">
        <f t="shared" si="129"/>
        <v>31049.999999999996</v>
      </c>
      <c r="Z106" s="2">
        <f t="shared" si="129"/>
        <v>25299.999999999996</v>
      </c>
      <c r="AA106" s="2">
        <f t="shared" si="129"/>
        <v>31049.999999999996</v>
      </c>
      <c r="AB106" s="2">
        <f t="shared" si="129"/>
        <v>31049.999999999996</v>
      </c>
      <c r="AC106" s="2">
        <f t="shared" si="129"/>
        <v>44850</v>
      </c>
      <c r="AD106" s="2">
        <f t="shared" si="129"/>
        <v>44850</v>
      </c>
      <c r="AE106" s="2">
        <f t="shared" si="129"/>
        <v>44850</v>
      </c>
      <c r="AF106" s="2">
        <f t="shared" si="129"/>
        <v>44850</v>
      </c>
      <c r="AG106" s="2">
        <f t="shared" si="129"/>
        <v>44850</v>
      </c>
      <c r="AH106" s="2">
        <f t="shared" si="129"/>
        <v>44850</v>
      </c>
      <c r="AI106" s="2">
        <f t="shared" si="129"/>
        <v>44850</v>
      </c>
      <c r="AJ106" s="2">
        <f t="shared" si="129"/>
        <v>39100</v>
      </c>
      <c r="AK106" s="2">
        <f t="shared" si="129"/>
        <v>44850</v>
      </c>
      <c r="AL106" s="2">
        <f t="shared" si="129"/>
        <v>39100</v>
      </c>
      <c r="AM106" s="2">
        <f t="shared" si="129"/>
        <v>44850</v>
      </c>
      <c r="AN106" s="2">
        <f t="shared" si="129"/>
        <v>44850</v>
      </c>
      <c r="AO106" s="2">
        <f t="shared" si="129"/>
        <v>58650.000000000007</v>
      </c>
      <c r="AP106" s="2">
        <f t="shared" si="129"/>
        <v>58650.000000000007</v>
      </c>
      <c r="AQ106" s="2">
        <f t="shared" si="129"/>
        <v>58650.000000000007</v>
      </c>
      <c r="AR106" s="2">
        <f t="shared" si="129"/>
        <v>58650.000000000007</v>
      </c>
      <c r="AS106" s="2">
        <f t="shared" si="129"/>
        <v>58650.000000000007</v>
      </c>
      <c r="AT106" s="2">
        <f t="shared" si="129"/>
        <v>58650.000000000007</v>
      </c>
      <c r="AU106" s="2">
        <f t="shared" si="129"/>
        <v>58650.000000000007</v>
      </c>
      <c r="AV106" s="2">
        <f t="shared" si="129"/>
        <v>52900.000000000007</v>
      </c>
      <c r="AW106" s="2">
        <f t="shared" si="129"/>
        <v>58650.000000000007</v>
      </c>
      <c r="AX106" s="2">
        <f t="shared" si="129"/>
        <v>52900.000000000007</v>
      </c>
      <c r="AY106" s="2">
        <f t="shared" si="129"/>
        <v>58650.000000000007</v>
      </c>
      <c r="AZ106" s="2">
        <f t="shared" si="124"/>
        <v>355349.99999999994</v>
      </c>
      <c r="BA106" s="2">
        <f t="shared" si="125"/>
        <v>512900</v>
      </c>
      <c r="BB106" s="2">
        <f t="shared" si="126"/>
        <v>678500</v>
      </c>
    </row>
    <row r="107" spans="1:54" x14ac:dyDescent="0.25">
      <c r="A107" s="5" t="s">
        <v>20</v>
      </c>
      <c r="B107" s="8"/>
      <c r="C107" s="2">
        <f t="shared" ref="C107:N107" si="130">C77+C97</f>
        <v>1065</v>
      </c>
      <c r="D107" s="2">
        <f t="shared" si="130"/>
        <v>315</v>
      </c>
      <c r="E107" s="2">
        <f t="shared" si="130"/>
        <v>1335</v>
      </c>
      <c r="F107" s="2">
        <f t="shared" si="130"/>
        <v>900</v>
      </c>
      <c r="G107" s="2">
        <f t="shared" si="130"/>
        <v>1830</v>
      </c>
      <c r="H107" s="2">
        <f t="shared" si="130"/>
        <v>1080</v>
      </c>
      <c r="I107" s="2">
        <f t="shared" si="130"/>
        <v>2580</v>
      </c>
      <c r="J107" s="2">
        <f t="shared" si="130"/>
        <v>1080</v>
      </c>
      <c r="K107" s="2">
        <f t="shared" si="130"/>
        <v>1830</v>
      </c>
      <c r="L107" s="2">
        <f t="shared" si="130"/>
        <v>1830</v>
      </c>
      <c r="M107" s="2">
        <f t="shared" si="130"/>
        <v>1830</v>
      </c>
      <c r="N107" s="2">
        <f t="shared" si="130"/>
        <v>1080</v>
      </c>
      <c r="O107" s="81">
        <f t="shared" si="128"/>
        <v>5325</v>
      </c>
      <c r="P107" s="2">
        <f t="shared" si="129"/>
        <v>2580</v>
      </c>
      <c r="Q107" s="2">
        <f t="shared" si="129"/>
        <v>1830</v>
      </c>
      <c r="R107" s="2">
        <f t="shared" si="129"/>
        <v>2580</v>
      </c>
      <c r="S107" s="2">
        <f t="shared" si="129"/>
        <v>1830</v>
      </c>
      <c r="T107" s="2">
        <f t="shared" si="129"/>
        <v>2580</v>
      </c>
      <c r="U107" s="2">
        <f t="shared" si="129"/>
        <v>1830</v>
      </c>
      <c r="V107" s="2">
        <f t="shared" si="129"/>
        <v>2580</v>
      </c>
      <c r="W107" s="2">
        <f t="shared" si="129"/>
        <v>1830</v>
      </c>
      <c r="X107" s="2">
        <f t="shared" si="129"/>
        <v>2580</v>
      </c>
      <c r="Y107" s="2">
        <f t="shared" si="129"/>
        <v>1830</v>
      </c>
      <c r="Z107" s="2">
        <f t="shared" si="129"/>
        <v>2580</v>
      </c>
      <c r="AA107" s="2">
        <f t="shared" si="129"/>
        <v>1830</v>
      </c>
      <c r="AB107" s="2">
        <f t="shared" si="129"/>
        <v>2580</v>
      </c>
      <c r="AC107" s="2">
        <f t="shared" si="129"/>
        <v>2910</v>
      </c>
      <c r="AD107" s="2">
        <f t="shared" si="129"/>
        <v>3660</v>
      </c>
      <c r="AE107" s="2">
        <f t="shared" si="129"/>
        <v>2910</v>
      </c>
      <c r="AF107" s="2">
        <f t="shared" si="129"/>
        <v>3660</v>
      </c>
      <c r="AG107" s="2">
        <f t="shared" si="129"/>
        <v>2910</v>
      </c>
      <c r="AH107" s="2">
        <f t="shared" si="129"/>
        <v>3660</v>
      </c>
      <c r="AI107" s="2">
        <f t="shared" si="129"/>
        <v>2910</v>
      </c>
      <c r="AJ107" s="2">
        <f t="shared" si="129"/>
        <v>3660</v>
      </c>
      <c r="AK107" s="2">
        <f t="shared" si="129"/>
        <v>2910</v>
      </c>
      <c r="AL107" s="2">
        <f t="shared" si="129"/>
        <v>3660</v>
      </c>
      <c r="AM107" s="2">
        <f t="shared" si="129"/>
        <v>2910</v>
      </c>
      <c r="AN107" s="2">
        <f t="shared" si="129"/>
        <v>3660</v>
      </c>
      <c r="AO107" s="2">
        <f t="shared" si="129"/>
        <v>3990</v>
      </c>
      <c r="AP107" s="2">
        <f t="shared" si="129"/>
        <v>4740</v>
      </c>
      <c r="AQ107" s="2">
        <f t="shared" si="129"/>
        <v>3990</v>
      </c>
      <c r="AR107" s="2">
        <f t="shared" si="129"/>
        <v>4740</v>
      </c>
      <c r="AS107" s="2">
        <f t="shared" si="129"/>
        <v>3990</v>
      </c>
      <c r="AT107" s="2">
        <f t="shared" si="129"/>
        <v>4740</v>
      </c>
      <c r="AU107" s="2">
        <f t="shared" si="129"/>
        <v>3990</v>
      </c>
      <c r="AV107" s="2">
        <f t="shared" si="129"/>
        <v>4740</v>
      </c>
      <c r="AW107" s="2">
        <f t="shared" si="129"/>
        <v>3990</v>
      </c>
      <c r="AX107" s="2">
        <f t="shared" si="129"/>
        <v>4740</v>
      </c>
      <c r="AY107" s="2">
        <f t="shared" si="129"/>
        <v>3990</v>
      </c>
      <c r="AZ107" s="2">
        <f t="shared" si="124"/>
        <v>26460</v>
      </c>
      <c r="BA107" s="2">
        <f t="shared" si="125"/>
        <v>38340</v>
      </c>
      <c r="BB107" s="2">
        <f t="shared" si="126"/>
        <v>51300</v>
      </c>
    </row>
    <row r="108" spans="1:54" x14ac:dyDescent="0.25">
      <c r="A108" s="5" t="s">
        <v>21</v>
      </c>
      <c r="B108" s="8"/>
      <c r="C108" s="2">
        <f t="shared" ref="C108:N108" si="131">C78+C98</f>
        <v>6649.1250000000009</v>
      </c>
      <c r="D108" s="2">
        <f t="shared" si="131"/>
        <v>6649.1250000000009</v>
      </c>
      <c r="E108" s="2">
        <f t="shared" si="131"/>
        <v>4060.8750000000009</v>
      </c>
      <c r="F108" s="2">
        <f t="shared" si="131"/>
        <v>10710.000000000004</v>
      </c>
      <c r="G108" s="2">
        <f t="shared" si="131"/>
        <v>11959.5</v>
      </c>
      <c r="H108" s="2">
        <f t="shared" si="131"/>
        <v>11959.5</v>
      </c>
      <c r="I108" s="2">
        <f t="shared" si="131"/>
        <v>11959.5</v>
      </c>
      <c r="J108" s="2">
        <f t="shared" si="131"/>
        <v>11959.5</v>
      </c>
      <c r="K108" s="2">
        <f t="shared" si="131"/>
        <v>11959.5</v>
      </c>
      <c r="L108" s="2">
        <f t="shared" si="131"/>
        <v>7497.0000000000018</v>
      </c>
      <c r="M108" s="2">
        <f t="shared" si="131"/>
        <v>11959.5</v>
      </c>
      <c r="N108" s="2">
        <f t="shared" si="131"/>
        <v>11959.5</v>
      </c>
      <c r="O108" s="81">
        <f t="shared" si="128"/>
        <v>39939.375</v>
      </c>
      <c r="P108" s="2">
        <f t="shared" si="129"/>
        <v>11959.5</v>
      </c>
      <c r="Q108" s="2">
        <f t="shared" si="129"/>
        <v>11959.5</v>
      </c>
      <c r="R108" s="2">
        <f t="shared" si="129"/>
        <v>7497.0000000000018</v>
      </c>
      <c r="S108" s="2">
        <f t="shared" si="129"/>
        <v>16422</v>
      </c>
      <c r="T108" s="2">
        <f t="shared" si="129"/>
        <v>11959.5</v>
      </c>
      <c r="U108" s="2">
        <f t="shared" si="129"/>
        <v>7497.0000000000018</v>
      </c>
      <c r="V108" s="2">
        <f t="shared" si="129"/>
        <v>16422</v>
      </c>
      <c r="W108" s="2">
        <f t="shared" si="129"/>
        <v>11959.5</v>
      </c>
      <c r="X108" s="2">
        <f t="shared" si="129"/>
        <v>7497.0000000000018</v>
      </c>
      <c r="Y108" s="2">
        <f t="shared" si="129"/>
        <v>11959.5</v>
      </c>
      <c r="Z108" s="2">
        <f t="shared" si="129"/>
        <v>11959.5</v>
      </c>
      <c r="AA108" s="2">
        <f t="shared" si="129"/>
        <v>7497.0000000000018</v>
      </c>
      <c r="AB108" s="2">
        <f t="shared" si="129"/>
        <v>16422</v>
      </c>
      <c r="AC108" s="2">
        <f t="shared" si="129"/>
        <v>19456.5</v>
      </c>
      <c r="AD108" s="2">
        <f t="shared" si="129"/>
        <v>14994.000000000004</v>
      </c>
      <c r="AE108" s="2">
        <f t="shared" si="129"/>
        <v>23919</v>
      </c>
      <c r="AF108" s="2">
        <f t="shared" si="129"/>
        <v>19456.5</v>
      </c>
      <c r="AG108" s="2">
        <f t="shared" si="129"/>
        <v>14994.000000000004</v>
      </c>
      <c r="AH108" s="2">
        <f t="shared" si="129"/>
        <v>23919</v>
      </c>
      <c r="AI108" s="2">
        <f t="shared" si="129"/>
        <v>19456.5</v>
      </c>
      <c r="AJ108" s="2">
        <f t="shared" si="129"/>
        <v>14994.000000000004</v>
      </c>
      <c r="AK108" s="2">
        <f t="shared" si="129"/>
        <v>19456.5</v>
      </c>
      <c r="AL108" s="2">
        <f t="shared" si="129"/>
        <v>19456.5</v>
      </c>
      <c r="AM108" s="2">
        <f t="shared" si="129"/>
        <v>14994.000000000004</v>
      </c>
      <c r="AN108" s="2">
        <f t="shared" si="129"/>
        <v>23919</v>
      </c>
      <c r="AO108" s="2">
        <f t="shared" si="129"/>
        <v>26953.500000000007</v>
      </c>
      <c r="AP108" s="2">
        <f t="shared" si="129"/>
        <v>22491.000000000007</v>
      </c>
      <c r="AQ108" s="2">
        <f t="shared" si="129"/>
        <v>31416.000000000007</v>
      </c>
      <c r="AR108" s="2">
        <f t="shared" si="129"/>
        <v>26953.500000000007</v>
      </c>
      <c r="AS108" s="2">
        <f t="shared" si="129"/>
        <v>22491.000000000007</v>
      </c>
      <c r="AT108" s="2">
        <f t="shared" si="129"/>
        <v>31416.000000000007</v>
      </c>
      <c r="AU108" s="2">
        <f t="shared" si="129"/>
        <v>26953.500000000007</v>
      </c>
      <c r="AV108" s="2">
        <f t="shared" si="129"/>
        <v>22491.000000000007</v>
      </c>
      <c r="AW108" s="2">
        <f t="shared" si="129"/>
        <v>26953.500000000007</v>
      </c>
      <c r="AX108" s="2">
        <f t="shared" si="129"/>
        <v>26953.500000000007</v>
      </c>
      <c r="AY108" s="2">
        <f t="shared" si="129"/>
        <v>22491.000000000007</v>
      </c>
      <c r="AZ108" s="2">
        <f t="shared" si="124"/>
        <v>134589</v>
      </c>
      <c r="BA108" s="2">
        <f t="shared" si="125"/>
        <v>221518.5</v>
      </c>
      <c r="BB108" s="2">
        <f t="shared" si="126"/>
        <v>311482.50000000006</v>
      </c>
    </row>
    <row r="109" spans="1:54" x14ac:dyDescent="0.25">
      <c r="A109" s="5" t="s">
        <v>22</v>
      </c>
      <c r="B109" s="8"/>
      <c r="C109" s="2">
        <f t="shared" ref="C109:N109" si="132">C79+C99</f>
        <v>26393.850000000006</v>
      </c>
      <c r="D109" s="2">
        <f t="shared" si="132"/>
        <v>53326.350000000006</v>
      </c>
      <c r="E109" s="2">
        <f t="shared" si="132"/>
        <v>75949.650000000023</v>
      </c>
      <c r="F109" s="2">
        <f t="shared" si="132"/>
        <v>102343.50000000003</v>
      </c>
      <c r="G109" s="2">
        <f t="shared" si="132"/>
        <v>144358.20000000001</v>
      </c>
      <c r="H109" s="2">
        <f t="shared" si="132"/>
        <v>117425.70000000003</v>
      </c>
      <c r="I109" s="2">
        <f t="shared" si="132"/>
        <v>117425.70000000003</v>
      </c>
      <c r="J109" s="2">
        <f t="shared" si="132"/>
        <v>144358.20000000001</v>
      </c>
      <c r="K109" s="2">
        <f t="shared" si="132"/>
        <v>144358.20000000001</v>
      </c>
      <c r="L109" s="2">
        <f t="shared" si="132"/>
        <v>144358.20000000001</v>
      </c>
      <c r="M109" s="2">
        <f t="shared" si="132"/>
        <v>171290.7</v>
      </c>
      <c r="N109" s="2">
        <f t="shared" si="132"/>
        <v>144358.20000000001</v>
      </c>
      <c r="O109" s="81">
        <f t="shared" si="128"/>
        <v>482091.75000000006</v>
      </c>
      <c r="P109" s="2">
        <f t="shared" si="129"/>
        <v>117425.70000000003</v>
      </c>
      <c r="Q109" s="2">
        <f t="shared" si="129"/>
        <v>117425.70000000003</v>
      </c>
      <c r="R109" s="2">
        <f t="shared" si="129"/>
        <v>144358.20000000001</v>
      </c>
      <c r="S109" s="2">
        <f t="shared" si="129"/>
        <v>117425.70000000003</v>
      </c>
      <c r="T109" s="2">
        <f t="shared" si="129"/>
        <v>144358.20000000001</v>
      </c>
      <c r="U109" s="2">
        <f t="shared" si="129"/>
        <v>144358.20000000001</v>
      </c>
      <c r="V109" s="2">
        <f t="shared" si="129"/>
        <v>117425.70000000003</v>
      </c>
      <c r="W109" s="2">
        <f t="shared" si="129"/>
        <v>144358.20000000001</v>
      </c>
      <c r="X109" s="2">
        <f t="shared" si="129"/>
        <v>171290.7</v>
      </c>
      <c r="Y109" s="2">
        <f t="shared" si="129"/>
        <v>144358.20000000001</v>
      </c>
      <c r="Z109" s="2">
        <f t="shared" si="129"/>
        <v>171290.7</v>
      </c>
      <c r="AA109" s="2">
        <f t="shared" si="129"/>
        <v>171290.7</v>
      </c>
      <c r="AB109" s="2">
        <f t="shared" si="129"/>
        <v>117425.70000000003</v>
      </c>
      <c r="AC109" s="2">
        <f t="shared" si="129"/>
        <v>234851.40000000005</v>
      </c>
      <c r="AD109" s="2">
        <f t="shared" si="129"/>
        <v>234851.40000000005</v>
      </c>
      <c r="AE109" s="2">
        <f t="shared" si="129"/>
        <v>207918.90000000005</v>
      </c>
      <c r="AF109" s="2">
        <f t="shared" si="129"/>
        <v>234851.40000000005</v>
      </c>
      <c r="AG109" s="2">
        <f t="shared" si="129"/>
        <v>234851.40000000005</v>
      </c>
      <c r="AH109" s="2">
        <f t="shared" si="129"/>
        <v>207918.90000000005</v>
      </c>
      <c r="AI109" s="2">
        <f t="shared" si="129"/>
        <v>234851.40000000005</v>
      </c>
      <c r="AJ109" s="2">
        <f t="shared" si="129"/>
        <v>261783.90000000002</v>
      </c>
      <c r="AK109" s="2">
        <f t="shared" si="129"/>
        <v>234851.40000000005</v>
      </c>
      <c r="AL109" s="2">
        <f t="shared" si="129"/>
        <v>261783.90000000002</v>
      </c>
      <c r="AM109" s="2">
        <f t="shared" si="129"/>
        <v>261783.90000000002</v>
      </c>
      <c r="AN109" s="2">
        <f t="shared" si="129"/>
        <v>207918.90000000005</v>
      </c>
      <c r="AO109" s="2">
        <f t="shared" si="129"/>
        <v>325344.60000000009</v>
      </c>
      <c r="AP109" s="2">
        <f t="shared" si="129"/>
        <v>325344.60000000009</v>
      </c>
      <c r="AQ109" s="2">
        <f t="shared" si="129"/>
        <v>298412.10000000009</v>
      </c>
      <c r="AR109" s="2">
        <f t="shared" si="129"/>
        <v>325344.60000000009</v>
      </c>
      <c r="AS109" s="2">
        <f t="shared" si="129"/>
        <v>325344.60000000009</v>
      </c>
      <c r="AT109" s="2">
        <f t="shared" si="129"/>
        <v>298412.10000000009</v>
      </c>
      <c r="AU109" s="2">
        <f t="shared" si="129"/>
        <v>325344.60000000009</v>
      </c>
      <c r="AV109" s="2">
        <f t="shared" si="129"/>
        <v>352277.10000000009</v>
      </c>
      <c r="AW109" s="2">
        <f t="shared" si="129"/>
        <v>325344.60000000009</v>
      </c>
      <c r="AX109" s="2">
        <f t="shared" si="129"/>
        <v>352277.10000000009</v>
      </c>
      <c r="AY109" s="2">
        <f t="shared" si="129"/>
        <v>352277.10000000009</v>
      </c>
      <c r="AZ109" s="2">
        <f t="shared" si="124"/>
        <v>1705365.9000000001</v>
      </c>
      <c r="BA109" s="2">
        <f t="shared" si="125"/>
        <v>2727723.6</v>
      </c>
      <c r="BB109" s="2">
        <f t="shared" si="126"/>
        <v>3813642.0000000009</v>
      </c>
    </row>
    <row r="110" spans="1:54" x14ac:dyDescent="0.25">
      <c r="A110" s="5" t="s">
        <v>23</v>
      </c>
      <c r="B110" s="8"/>
      <c r="C110" s="2">
        <f t="shared" ref="C110:N110" si="133">C80+C100</f>
        <v>0</v>
      </c>
      <c r="D110" s="2">
        <f t="shared" si="133"/>
        <v>0</v>
      </c>
      <c r="E110" s="2">
        <f t="shared" si="133"/>
        <v>0</v>
      </c>
      <c r="F110" s="2">
        <f t="shared" si="133"/>
        <v>0</v>
      </c>
      <c r="G110" s="2">
        <f t="shared" si="133"/>
        <v>0</v>
      </c>
      <c r="H110" s="2">
        <f t="shared" si="133"/>
        <v>0</v>
      </c>
      <c r="I110" s="2">
        <f t="shared" si="133"/>
        <v>0</v>
      </c>
      <c r="J110" s="2">
        <f t="shared" si="133"/>
        <v>0</v>
      </c>
      <c r="K110" s="2">
        <f t="shared" si="133"/>
        <v>0</v>
      </c>
      <c r="L110" s="2">
        <f t="shared" si="133"/>
        <v>0</v>
      </c>
      <c r="M110" s="2">
        <f t="shared" si="133"/>
        <v>0</v>
      </c>
      <c r="N110" s="2">
        <f t="shared" si="133"/>
        <v>0</v>
      </c>
      <c r="O110" s="81">
        <f t="shared" si="128"/>
        <v>0</v>
      </c>
      <c r="P110" s="2">
        <f t="shared" si="129"/>
        <v>0</v>
      </c>
      <c r="Q110" s="2">
        <f t="shared" si="129"/>
        <v>0</v>
      </c>
      <c r="R110" s="2">
        <f t="shared" si="129"/>
        <v>0</v>
      </c>
      <c r="S110" s="2">
        <f t="shared" si="129"/>
        <v>0</v>
      </c>
      <c r="T110" s="2">
        <f t="shared" si="129"/>
        <v>0</v>
      </c>
      <c r="U110" s="2">
        <f t="shared" si="129"/>
        <v>0</v>
      </c>
      <c r="V110" s="2">
        <f t="shared" si="129"/>
        <v>0</v>
      </c>
      <c r="W110" s="2">
        <f t="shared" si="129"/>
        <v>0</v>
      </c>
      <c r="X110" s="2">
        <f t="shared" si="129"/>
        <v>0</v>
      </c>
      <c r="Y110" s="2">
        <f t="shared" si="129"/>
        <v>0</v>
      </c>
      <c r="Z110" s="2">
        <f t="shared" si="129"/>
        <v>0</v>
      </c>
      <c r="AA110" s="2">
        <f t="shared" si="129"/>
        <v>0</v>
      </c>
      <c r="AB110" s="2">
        <f t="shared" si="129"/>
        <v>0</v>
      </c>
      <c r="AC110" s="2">
        <f t="shared" si="129"/>
        <v>0</v>
      </c>
      <c r="AD110" s="2">
        <f t="shared" si="129"/>
        <v>0</v>
      </c>
      <c r="AE110" s="2">
        <f t="shared" si="129"/>
        <v>0</v>
      </c>
      <c r="AF110" s="2">
        <f t="shared" si="129"/>
        <v>0</v>
      </c>
      <c r="AG110" s="2">
        <f t="shared" si="129"/>
        <v>0</v>
      </c>
      <c r="AH110" s="2">
        <f t="shared" si="129"/>
        <v>0</v>
      </c>
      <c r="AI110" s="2">
        <f t="shared" si="129"/>
        <v>0</v>
      </c>
      <c r="AJ110" s="2">
        <f t="shared" si="129"/>
        <v>0</v>
      </c>
      <c r="AK110" s="2">
        <f t="shared" si="129"/>
        <v>0</v>
      </c>
      <c r="AL110" s="2">
        <f t="shared" si="129"/>
        <v>0</v>
      </c>
      <c r="AM110" s="2">
        <f t="shared" si="129"/>
        <v>0</v>
      </c>
      <c r="AN110" s="2">
        <f t="shared" si="129"/>
        <v>0</v>
      </c>
      <c r="AO110" s="2">
        <f t="shared" si="129"/>
        <v>0</v>
      </c>
      <c r="AP110" s="2">
        <f t="shared" si="129"/>
        <v>0</v>
      </c>
      <c r="AQ110" s="2">
        <f t="shared" si="129"/>
        <v>0</v>
      </c>
      <c r="AR110" s="2">
        <f t="shared" si="129"/>
        <v>0</v>
      </c>
      <c r="AS110" s="2">
        <f t="shared" si="129"/>
        <v>0</v>
      </c>
      <c r="AT110" s="2">
        <f t="shared" si="129"/>
        <v>0</v>
      </c>
      <c r="AU110" s="2">
        <f t="shared" si="129"/>
        <v>0</v>
      </c>
      <c r="AV110" s="2">
        <f t="shared" si="129"/>
        <v>0</v>
      </c>
      <c r="AW110" s="2">
        <f t="shared" si="129"/>
        <v>0</v>
      </c>
      <c r="AX110" s="2">
        <f t="shared" si="129"/>
        <v>0</v>
      </c>
      <c r="AY110" s="2">
        <f t="shared" si="129"/>
        <v>0</v>
      </c>
      <c r="AZ110" s="2">
        <f t="shared" si="124"/>
        <v>0</v>
      </c>
      <c r="BA110" s="2">
        <f t="shared" si="125"/>
        <v>0</v>
      </c>
      <c r="BB110" s="2">
        <f t="shared" si="126"/>
        <v>0</v>
      </c>
    </row>
    <row r="111" spans="1:54" x14ac:dyDescent="0.25">
      <c r="A111" s="5" t="s">
        <v>24</v>
      </c>
      <c r="B111" s="8"/>
      <c r="C111" s="2">
        <f t="shared" ref="C111:N111" si="134">C81+C101</f>
        <v>0</v>
      </c>
      <c r="D111" s="2">
        <f t="shared" si="134"/>
        <v>0</v>
      </c>
      <c r="E111" s="2">
        <f t="shared" si="134"/>
        <v>0</v>
      </c>
      <c r="F111" s="2">
        <f t="shared" si="134"/>
        <v>0</v>
      </c>
      <c r="G111" s="2">
        <f t="shared" si="134"/>
        <v>0</v>
      </c>
      <c r="H111" s="2">
        <f t="shared" si="134"/>
        <v>0</v>
      </c>
      <c r="I111" s="2">
        <f t="shared" si="134"/>
        <v>0</v>
      </c>
      <c r="J111" s="2">
        <f t="shared" si="134"/>
        <v>0</v>
      </c>
      <c r="K111" s="2">
        <f t="shared" si="134"/>
        <v>0</v>
      </c>
      <c r="L111" s="2">
        <f t="shared" si="134"/>
        <v>0</v>
      </c>
      <c r="M111" s="2">
        <f t="shared" si="134"/>
        <v>0</v>
      </c>
      <c r="N111" s="2">
        <f t="shared" si="134"/>
        <v>0</v>
      </c>
      <c r="O111" s="81">
        <f t="shared" si="128"/>
        <v>0</v>
      </c>
      <c r="P111" s="2">
        <f t="shared" si="129"/>
        <v>0</v>
      </c>
      <c r="Q111" s="2">
        <f t="shared" si="129"/>
        <v>0</v>
      </c>
      <c r="R111" s="2">
        <f t="shared" si="129"/>
        <v>0</v>
      </c>
      <c r="S111" s="2">
        <f t="shared" si="129"/>
        <v>0</v>
      </c>
      <c r="T111" s="2">
        <f t="shared" si="129"/>
        <v>0</v>
      </c>
      <c r="U111" s="2">
        <f t="shared" si="129"/>
        <v>0</v>
      </c>
      <c r="V111" s="2">
        <f t="shared" si="129"/>
        <v>0</v>
      </c>
      <c r="W111" s="2">
        <f t="shared" si="129"/>
        <v>0</v>
      </c>
      <c r="X111" s="2">
        <f t="shared" si="129"/>
        <v>0</v>
      </c>
      <c r="Y111" s="2">
        <f t="shared" si="129"/>
        <v>0</v>
      </c>
      <c r="Z111" s="2">
        <f t="shared" si="129"/>
        <v>0</v>
      </c>
      <c r="AA111" s="2">
        <f t="shared" si="129"/>
        <v>0</v>
      </c>
      <c r="AB111" s="2">
        <f t="shared" si="129"/>
        <v>0</v>
      </c>
      <c r="AC111" s="2">
        <f t="shared" si="129"/>
        <v>0</v>
      </c>
      <c r="AD111" s="2">
        <f t="shared" si="129"/>
        <v>0</v>
      </c>
      <c r="AE111" s="2">
        <f t="shared" si="129"/>
        <v>0</v>
      </c>
      <c r="AF111" s="2">
        <f t="shared" si="129"/>
        <v>0</v>
      </c>
      <c r="AG111" s="2">
        <f t="shared" si="129"/>
        <v>0</v>
      </c>
      <c r="AH111" s="2">
        <f t="shared" si="129"/>
        <v>0</v>
      </c>
      <c r="AI111" s="2">
        <f t="shared" si="129"/>
        <v>0</v>
      </c>
      <c r="AJ111" s="2">
        <f t="shared" si="129"/>
        <v>0</v>
      </c>
      <c r="AK111" s="2">
        <f t="shared" si="129"/>
        <v>0</v>
      </c>
      <c r="AL111" s="2">
        <f t="shared" si="129"/>
        <v>0</v>
      </c>
      <c r="AM111" s="2">
        <f t="shared" si="129"/>
        <v>0</v>
      </c>
      <c r="AN111" s="2">
        <f t="shared" si="129"/>
        <v>0</v>
      </c>
      <c r="AO111" s="2">
        <f t="shared" si="129"/>
        <v>0</v>
      </c>
      <c r="AP111" s="2">
        <f t="shared" si="129"/>
        <v>0</v>
      </c>
      <c r="AQ111" s="2">
        <f t="shared" si="129"/>
        <v>0</v>
      </c>
      <c r="AR111" s="2">
        <f t="shared" si="129"/>
        <v>0</v>
      </c>
      <c r="AS111" s="2">
        <f t="shared" si="129"/>
        <v>0</v>
      </c>
      <c r="AT111" s="2">
        <f t="shared" si="129"/>
        <v>0</v>
      </c>
      <c r="AU111" s="2">
        <f t="shared" si="129"/>
        <v>0</v>
      </c>
      <c r="AV111" s="2">
        <f t="shared" si="129"/>
        <v>0</v>
      </c>
      <c r="AW111" s="2">
        <f t="shared" si="129"/>
        <v>0</v>
      </c>
      <c r="AX111" s="2">
        <f t="shared" si="129"/>
        <v>0</v>
      </c>
      <c r="AY111" s="2">
        <f t="shared" si="129"/>
        <v>0</v>
      </c>
      <c r="AZ111" s="2">
        <f t="shared" si="124"/>
        <v>0</v>
      </c>
      <c r="BA111" s="2">
        <f t="shared" si="125"/>
        <v>0</v>
      </c>
      <c r="BB111" s="2">
        <f t="shared" si="126"/>
        <v>0</v>
      </c>
    </row>
    <row r="112" spans="1:54" x14ac:dyDescent="0.25">
      <c r="A112" s="5" t="s">
        <v>25</v>
      </c>
      <c r="B112" s="8"/>
      <c r="C112" s="2">
        <f t="shared" ref="C112:N112" si="135">C82+C102</f>
        <v>0</v>
      </c>
      <c r="D112" s="2">
        <f t="shared" si="135"/>
        <v>0</v>
      </c>
      <c r="E112" s="2">
        <f t="shared" si="135"/>
        <v>0</v>
      </c>
      <c r="F112" s="2">
        <f t="shared" si="135"/>
        <v>0</v>
      </c>
      <c r="G112" s="2">
        <f t="shared" si="135"/>
        <v>0</v>
      </c>
      <c r="H112" s="2">
        <f t="shared" si="135"/>
        <v>0</v>
      </c>
      <c r="I112" s="2">
        <f t="shared" si="135"/>
        <v>0</v>
      </c>
      <c r="J112" s="2">
        <f t="shared" si="135"/>
        <v>0</v>
      </c>
      <c r="K112" s="2">
        <f t="shared" si="135"/>
        <v>0</v>
      </c>
      <c r="L112" s="2">
        <f t="shared" si="135"/>
        <v>0</v>
      </c>
      <c r="M112" s="2">
        <f t="shared" si="135"/>
        <v>0</v>
      </c>
      <c r="N112" s="2">
        <f t="shared" si="135"/>
        <v>0</v>
      </c>
      <c r="O112" s="81">
        <f t="shared" si="128"/>
        <v>0</v>
      </c>
      <c r="P112" s="2">
        <f t="shared" si="129"/>
        <v>0</v>
      </c>
      <c r="Q112" s="2">
        <f t="shared" si="129"/>
        <v>0</v>
      </c>
      <c r="R112" s="2">
        <f t="shared" si="129"/>
        <v>0</v>
      </c>
      <c r="S112" s="2">
        <f t="shared" si="129"/>
        <v>0</v>
      </c>
      <c r="T112" s="2">
        <f t="shared" si="129"/>
        <v>0</v>
      </c>
      <c r="U112" s="2">
        <f t="shared" si="129"/>
        <v>0</v>
      </c>
      <c r="V112" s="2">
        <f t="shared" si="129"/>
        <v>0</v>
      </c>
      <c r="W112" s="2">
        <f t="shared" si="129"/>
        <v>0</v>
      </c>
      <c r="X112" s="2">
        <f t="shared" si="129"/>
        <v>0</v>
      </c>
      <c r="Y112" s="2">
        <f t="shared" si="129"/>
        <v>0</v>
      </c>
      <c r="Z112" s="2">
        <f t="shared" si="129"/>
        <v>0</v>
      </c>
      <c r="AA112" s="2">
        <f t="shared" si="129"/>
        <v>0</v>
      </c>
      <c r="AB112" s="2">
        <f t="shared" si="129"/>
        <v>0</v>
      </c>
      <c r="AC112" s="2">
        <f t="shared" si="129"/>
        <v>0</v>
      </c>
      <c r="AD112" s="2">
        <f t="shared" si="129"/>
        <v>0</v>
      </c>
      <c r="AE112" s="2">
        <f t="shared" si="129"/>
        <v>0</v>
      </c>
      <c r="AF112" s="2">
        <f t="shared" si="129"/>
        <v>0</v>
      </c>
      <c r="AG112" s="2">
        <f t="shared" si="129"/>
        <v>0</v>
      </c>
      <c r="AH112" s="2">
        <f t="shared" si="129"/>
        <v>0</v>
      </c>
      <c r="AI112" s="2">
        <f t="shared" si="129"/>
        <v>0</v>
      </c>
      <c r="AJ112" s="2">
        <f t="shared" si="129"/>
        <v>0</v>
      </c>
      <c r="AK112" s="2">
        <f t="shared" si="129"/>
        <v>0</v>
      </c>
      <c r="AL112" s="2">
        <f t="shared" si="129"/>
        <v>0</v>
      </c>
      <c r="AM112" s="2">
        <f t="shared" si="129"/>
        <v>0</v>
      </c>
      <c r="AN112" s="2">
        <f t="shared" si="129"/>
        <v>0</v>
      </c>
      <c r="AO112" s="2">
        <f t="shared" si="129"/>
        <v>0</v>
      </c>
      <c r="AP112" s="2">
        <f t="shared" si="129"/>
        <v>0</v>
      </c>
      <c r="AQ112" s="2">
        <f t="shared" si="129"/>
        <v>0</v>
      </c>
      <c r="AR112" s="2">
        <f t="shared" si="129"/>
        <v>0</v>
      </c>
      <c r="AS112" s="2">
        <f t="shared" si="129"/>
        <v>0</v>
      </c>
      <c r="AT112" s="2">
        <f t="shared" si="129"/>
        <v>0</v>
      </c>
      <c r="AU112" s="2">
        <f t="shared" si="129"/>
        <v>0</v>
      </c>
      <c r="AV112" s="2">
        <f t="shared" si="129"/>
        <v>0</v>
      </c>
      <c r="AW112" s="2">
        <f t="shared" si="129"/>
        <v>0</v>
      </c>
      <c r="AX112" s="2">
        <f t="shared" si="129"/>
        <v>0</v>
      </c>
      <c r="AY112" s="2">
        <f t="shared" si="129"/>
        <v>0</v>
      </c>
      <c r="AZ112" s="2">
        <f t="shared" si="124"/>
        <v>0</v>
      </c>
      <c r="BA112" s="2">
        <f t="shared" si="125"/>
        <v>0</v>
      </c>
      <c r="BB112" s="2">
        <f t="shared" si="126"/>
        <v>0</v>
      </c>
    </row>
    <row r="113" spans="1:54" x14ac:dyDescent="0.25">
      <c r="B113" s="9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81"/>
    </row>
    <row r="114" spans="1:54" x14ac:dyDescent="0.25">
      <c r="Q114" s="10"/>
    </row>
    <row r="115" spans="1:54" x14ac:dyDescent="0.25">
      <c r="A115" s="6" t="s">
        <v>38</v>
      </c>
      <c r="B115" s="6"/>
      <c r="C115" s="4">
        <f>Desglose!C104</f>
        <v>61246.413200000003</v>
      </c>
      <c r="D115" s="4">
        <f>Desglose!D104</f>
        <v>61246.413200000003</v>
      </c>
      <c r="E115" s="4">
        <f>Desglose!E104</f>
        <v>113743.3388</v>
      </c>
      <c r="F115" s="4">
        <f>Desglose!F104</f>
        <v>174989.75200000001</v>
      </c>
      <c r="G115" s="4">
        <f>Desglose!G104</f>
        <v>209987.70240000001</v>
      </c>
      <c r="H115" s="4">
        <f>Desglose!H104</f>
        <v>209987.70240000001</v>
      </c>
      <c r="I115" s="4">
        <f>Desglose!I104</f>
        <v>209987.70240000001</v>
      </c>
      <c r="J115" s="4">
        <f>Desglose!J104</f>
        <v>209987.70240000001</v>
      </c>
      <c r="K115" s="4">
        <f>Desglose!K104</f>
        <v>209987.70240000001</v>
      </c>
      <c r="L115" s="4">
        <f>Desglose!L104</f>
        <v>209987.70240000001</v>
      </c>
      <c r="M115" s="4">
        <f>Desglose!M104</f>
        <v>209987.70240000001</v>
      </c>
      <c r="N115" s="4">
        <f>Desglose!N104</f>
        <v>209987.70240000001</v>
      </c>
      <c r="O115" s="27">
        <f>SUM(C115:N115)</f>
        <v>2091127.5364000006</v>
      </c>
      <c r="P115" s="4">
        <f>Desglose!P104</f>
        <v>209987.70240000001</v>
      </c>
      <c r="Q115" s="4">
        <f>Desglose!Q104</f>
        <v>209987.70240000001</v>
      </c>
      <c r="R115" s="4">
        <f>Desglose!R104</f>
        <v>209987.70240000001</v>
      </c>
      <c r="S115" s="4">
        <f>Desglose!S104</f>
        <v>209987.70240000001</v>
      </c>
      <c r="T115" s="4">
        <f>Desglose!T104</f>
        <v>209987.70240000001</v>
      </c>
      <c r="U115" s="4">
        <f>Desglose!U104</f>
        <v>209987.70240000001</v>
      </c>
      <c r="V115" s="4">
        <f>Desglose!V104</f>
        <v>209987.70240000001</v>
      </c>
      <c r="W115" s="4">
        <f>Desglose!W104</f>
        <v>209987.70240000001</v>
      </c>
      <c r="X115" s="4">
        <f>Desglose!X104</f>
        <v>209987.70240000001</v>
      </c>
      <c r="Y115" s="4">
        <f>Desglose!Y104</f>
        <v>209987.70240000001</v>
      </c>
      <c r="Z115" s="4">
        <f>Desglose!Z104</f>
        <v>209987.70240000001</v>
      </c>
      <c r="AA115" s="4">
        <f>Desglose!AA104</f>
        <v>209987.70240000001</v>
      </c>
      <c r="AB115" s="4">
        <f>Desglose!AB104</f>
        <v>209987.70240000001</v>
      </c>
      <c r="AC115" s="4">
        <f>Desglose!AC104</f>
        <v>419975.40480000002</v>
      </c>
      <c r="AD115" s="4">
        <f>Desglose!AD104</f>
        <v>419975.40480000002</v>
      </c>
      <c r="AE115" s="4">
        <f>Desglose!AE104</f>
        <v>419975.40480000002</v>
      </c>
      <c r="AF115" s="4">
        <f>Desglose!AF104</f>
        <v>419975.40480000002</v>
      </c>
      <c r="AG115" s="4">
        <f>Desglose!AG104</f>
        <v>419975.40480000002</v>
      </c>
      <c r="AH115" s="4">
        <f>Desglose!AH104</f>
        <v>419975.40480000002</v>
      </c>
      <c r="AI115" s="4">
        <f>Desglose!AI104</f>
        <v>419975.40480000002</v>
      </c>
      <c r="AJ115" s="4">
        <f>Desglose!AJ104</f>
        <v>419975.40480000002</v>
      </c>
      <c r="AK115" s="4">
        <f>Desglose!AK104</f>
        <v>419975.40480000002</v>
      </c>
      <c r="AL115" s="4">
        <f>Desglose!AL104</f>
        <v>419975.40480000002</v>
      </c>
      <c r="AM115" s="4">
        <f>Desglose!AM104</f>
        <v>419975.40480000002</v>
      </c>
      <c r="AN115" s="4">
        <f>Desglose!AN104</f>
        <v>419975.40480000002</v>
      </c>
      <c r="AO115" s="4">
        <f>Desglose!AO104</f>
        <v>629963.10720000009</v>
      </c>
      <c r="AP115" s="4">
        <f>Desglose!AP104</f>
        <v>629963.10720000009</v>
      </c>
      <c r="AQ115" s="4">
        <f>Desglose!AQ104</f>
        <v>629963.10720000009</v>
      </c>
      <c r="AR115" s="4">
        <f>Desglose!AR104</f>
        <v>629963.10720000009</v>
      </c>
      <c r="AS115" s="4">
        <f>Desglose!AS104</f>
        <v>629963.10720000009</v>
      </c>
      <c r="AT115" s="4">
        <f>Desglose!AT104</f>
        <v>629963.10720000009</v>
      </c>
      <c r="AU115" s="4">
        <f>Desglose!AU104</f>
        <v>629963.10720000009</v>
      </c>
      <c r="AV115" s="4">
        <f>Desglose!AV104</f>
        <v>629963.10720000009</v>
      </c>
      <c r="AW115" s="4">
        <f>Desglose!AW104</f>
        <v>629963.10720000009</v>
      </c>
      <c r="AX115" s="4">
        <f>Desglose!AX104</f>
        <v>629963.10720000009</v>
      </c>
      <c r="AY115" s="4">
        <f>Desglose!AY104</f>
        <v>629963.10720000009</v>
      </c>
      <c r="AZ115" s="4">
        <f t="shared" ref="AZ115:AZ116" si="136">SUM(P115:AA115)</f>
        <v>2519852.4287999999</v>
      </c>
      <c r="BA115" s="4">
        <f t="shared" ref="BA115:BA116" si="137">SUM(AB115:AM115)</f>
        <v>4829717.1552000009</v>
      </c>
      <c r="BB115" s="4">
        <f t="shared" ref="BB115:BB116" si="138">SUM(AN115:AY115)</f>
        <v>7349569.5840000026</v>
      </c>
    </row>
    <row r="116" spans="1:54" x14ac:dyDescent="0.25">
      <c r="A116" s="6" t="s">
        <v>39</v>
      </c>
      <c r="B116" s="6"/>
      <c r="C116" s="4">
        <f>AsocJr!C104</f>
        <v>0</v>
      </c>
      <c r="D116" s="4">
        <f>AsocJr!D104</f>
        <v>0</v>
      </c>
      <c r="E116" s="4">
        <f>AsocJr!E104</f>
        <v>0</v>
      </c>
      <c r="F116" s="4">
        <f>AsocJr!F104</f>
        <v>26098.399999999998</v>
      </c>
      <c r="G116" s="4">
        <f>AsocJr!G104</f>
        <v>44098.399999999994</v>
      </c>
      <c r="H116" s="4">
        <f>AsocJr!H104</f>
        <v>29473.399999999998</v>
      </c>
      <c r="I116" s="4">
        <f>AsocJr!I104</f>
        <v>26598.399999999998</v>
      </c>
      <c r="J116" s="4">
        <f>AsocJr!J104</f>
        <v>44098.399999999994</v>
      </c>
      <c r="K116" s="4">
        <f>AsocJr!K104</f>
        <v>29473.399999999998</v>
      </c>
      <c r="L116" s="4">
        <f>AsocJr!L104</f>
        <v>26598.399999999998</v>
      </c>
      <c r="M116" s="4">
        <f>AsocJr!M104</f>
        <v>44098.399999999994</v>
      </c>
      <c r="N116" s="4">
        <f>AsocJr!N104</f>
        <v>29473.399999999998</v>
      </c>
      <c r="O116" s="27">
        <f t="shared" ref="O116:O120" si="139">SUM(C116:N116)</f>
        <v>300010.59999999998</v>
      </c>
      <c r="P116" s="4">
        <f>AsocJr!P104</f>
        <v>26598.399999999998</v>
      </c>
      <c r="Q116" s="4">
        <f>AsocJr!Q104</f>
        <v>52696.799999999996</v>
      </c>
      <c r="R116" s="4">
        <f>AsocJr!R104</f>
        <v>70696.799999999988</v>
      </c>
      <c r="S116" s="4">
        <f>AsocJr!S104</f>
        <v>56071.799999999996</v>
      </c>
      <c r="T116" s="4">
        <f>AsocJr!T104</f>
        <v>70696.799999999988</v>
      </c>
      <c r="U116" s="4">
        <f>AsocJr!U104</f>
        <v>70696.799999999988</v>
      </c>
      <c r="V116" s="4">
        <f>AsocJr!V104</f>
        <v>56071.799999999996</v>
      </c>
      <c r="W116" s="4">
        <f>AsocJr!W104</f>
        <v>70696.799999999988</v>
      </c>
      <c r="X116" s="4">
        <f>AsocJr!X104</f>
        <v>70696.799999999988</v>
      </c>
      <c r="Y116" s="4">
        <f>AsocJr!Y104</f>
        <v>56071.799999999996</v>
      </c>
      <c r="Z116" s="4">
        <f>AsocJr!Z104</f>
        <v>70696.799999999988</v>
      </c>
      <c r="AA116" s="4">
        <f>AsocJr!AA104</f>
        <v>70696.799999999988</v>
      </c>
      <c r="AB116" s="4">
        <f>AsocJr!AB104</f>
        <v>56071.799999999996</v>
      </c>
      <c r="AC116" s="4">
        <f>AsocJr!AC104</f>
        <v>70696.799999999988</v>
      </c>
      <c r="AD116" s="4">
        <f>AsocJr!AD104</f>
        <v>70696.799999999988</v>
      </c>
      <c r="AE116" s="4">
        <f>AsocJr!AE104</f>
        <v>56071.799999999996</v>
      </c>
      <c r="AF116" s="4">
        <f>AsocJr!AF104</f>
        <v>70696.799999999988</v>
      </c>
      <c r="AG116" s="4">
        <f>AsocJr!AG104</f>
        <v>70696.799999999988</v>
      </c>
      <c r="AH116" s="4">
        <f>AsocJr!AH104</f>
        <v>56071.799999999996</v>
      </c>
      <c r="AI116" s="4">
        <f>AsocJr!AI104</f>
        <v>70696.799999999988</v>
      </c>
      <c r="AJ116" s="4">
        <f>AsocJr!AJ104</f>
        <v>70696.799999999988</v>
      </c>
      <c r="AK116" s="4">
        <f>AsocJr!AK104</f>
        <v>56071.799999999996</v>
      </c>
      <c r="AL116" s="4">
        <f>AsocJr!AL104</f>
        <v>70696.799999999988</v>
      </c>
      <c r="AM116" s="4">
        <f>AsocJr!AM104</f>
        <v>70696.799999999988</v>
      </c>
      <c r="AN116" s="4">
        <f>AsocJr!AN104</f>
        <v>56071.799999999996</v>
      </c>
      <c r="AO116" s="4">
        <f>AsocJr!AO104</f>
        <v>70696.799999999988</v>
      </c>
      <c r="AP116" s="4">
        <f>AsocJr!AP104</f>
        <v>70696.799999999988</v>
      </c>
      <c r="AQ116" s="4">
        <f>AsocJr!AQ104</f>
        <v>56071.799999999996</v>
      </c>
      <c r="AR116" s="4">
        <f>AsocJr!AR104</f>
        <v>70696.799999999988</v>
      </c>
      <c r="AS116" s="4">
        <f>AsocJr!AS104</f>
        <v>70696.799999999988</v>
      </c>
      <c r="AT116" s="4">
        <f>AsocJr!AT104</f>
        <v>56071.799999999996</v>
      </c>
      <c r="AU116" s="4">
        <f>AsocJr!AU104</f>
        <v>70696.799999999988</v>
      </c>
      <c r="AV116" s="4">
        <f>AsocJr!AV104</f>
        <v>70696.799999999988</v>
      </c>
      <c r="AW116" s="4">
        <f>AsocJr!AW104</f>
        <v>56071.799999999996</v>
      </c>
      <c r="AX116" s="4">
        <f>AsocJr!AX104</f>
        <v>70696.799999999988</v>
      </c>
      <c r="AY116" s="4">
        <f>AsocJr!AY104</f>
        <v>70696.799999999988</v>
      </c>
      <c r="AZ116" s="4">
        <f t="shared" si="136"/>
        <v>742388.2</v>
      </c>
      <c r="BA116" s="4">
        <f t="shared" si="137"/>
        <v>789861.60000000009</v>
      </c>
      <c r="BB116" s="4">
        <f t="shared" si="138"/>
        <v>789861.60000000009</v>
      </c>
    </row>
    <row r="117" spans="1:54" x14ac:dyDescent="0.25">
      <c r="O117" s="27">
        <f t="shared" si="139"/>
        <v>0</v>
      </c>
    </row>
    <row r="118" spans="1:54" x14ac:dyDescent="0.25">
      <c r="A118" s="6" t="s">
        <v>40</v>
      </c>
      <c r="B118" s="6"/>
      <c r="C118" s="3">
        <f>C104-C115-C116</f>
        <v>72888.446599999996</v>
      </c>
      <c r="D118" s="3">
        <f t="shared" ref="D118:N118" si="140">D104-D115-D116</f>
        <v>99070.946599999996</v>
      </c>
      <c r="E118" s="3">
        <f t="shared" si="140"/>
        <v>125111.44939999998</v>
      </c>
      <c r="F118" s="3">
        <f t="shared" si="140"/>
        <v>155557.43599999999</v>
      </c>
      <c r="G118" s="3">
        <f t="shared" si="140"/>
        <v>175179.23120000001</v>
      </c>
      <c r="H118" s="3">
        <f t="shared" si="140"/>
        <v>162121.73120000001</v>
      </c>
      <c r="I118" s="3">
        <f t="shared" si="140"/>
        <v>166496.73120000001</v>
      </c>
      <c r="J118" s="3">
        <f t="shared" si="140"/>
        <v>174429.23120000001</v>
      </c>
      <c r="K118" s="3">
        <f t="shared" si="140"/>
        <v>184054.23120000007</v>
      </c>
      <c r="L118" s="3">
        <f t="shared" si="140"/>
        <v>188216.73120000001</v>
      </c>
      <c r="M118" s="3">
        <f t="shared" si="140"/>
        <v>196361.73120000007</v>
      </c>
      <c r="N118" s="3">
        <f t="shared" si="140"/>
        <v>189054.23120000001</v>
      </c>
      <c r="O118" s="27">
        <f t="shared" si="139"/>
        <v>1888542.1282000002</v>
      </c>
      <c r="P118" s="3">
        <f t="shared" ref="P118:AY118" si="141">P104-P115-P116</f>
        <v>166496.73120000001</v>
      </c>
      <c r="Q118" s="3">
        <f t="shared" si="141"/>
        <v>175086.45120000007</v>
      </c>
      <c r="R118" s="3">
        <f t="shared" si="141"/>
        <v>180306.45120000007</v>
      </c>
      <c r="S118" s="3">
        <f t="shared" si="141"/>
        <v>176173.95120000007</v>
      </c>
      <c r="T118" s="3">
        <f t="shared" si="141"/>
        <v>184768.95120000007</v>
      </c>
      <c r="U118" s="3">
        <f t="shared" si="141"/>
        <v>179556.45120000007</v>
      </c>
      <c r="V118" s="3">
        <f t="shared" si="141"/>
        <v>176923.95120000007</v>
      </c>
      <c r="W118" s="3">
        <f t="shared" si="141"/>
        <v>184018.95120000007</v>
      </c>
      <c r="X118" s="3">
        <f t="shared" si="141"/>
        <v>201488.95120000007</v>
      </c>
      <c r="Y118" s="3">
        <f t="shared" si="141"/>
        <v>198643.95120000007</v>
      </c>
      <c r="Z118" s="3">
        <f t="shared" si="141"/>
        <v>205951.45120000007</v>
      </c>
      <c r="AA118" s="3">
        <f t="shared" si="141"/>
        <v>206488.95120000007</v>
      </c>
      <c r="AB118" s="3">
        <f t="shared" si="141"/>
        <v>176923.95120000007</v>
      </c>
      <c r="AC118" s="3">
        <f t="shared" si="141"/>
        <v>243654.72240000003</v>
      </c>
      <c r="AD118" s="3">
        <f t="shared" si="141"/>
        <v>239942.22240000003</v>
      </c>
      <c r="AE118" s="3">
        <f t="shared" si="141"/>
        <v>235809.72240000003</v>
      </c>
      <c r="AF118" s="3">
        <f t="shared" si="141"/>
        <v>244404.72240000003</v>
      </c>
      <c r="AG118" s="3">
        <f t="shared" si="141"/>
        <v>239192.22240000003</v>
      </c>
      <c r="AH118" s="3">
        <f t="shared" si="141"/>
        <v>236559.72240000003</v>
      </c>
      <c r="AI118" s="3">
        <f t="shared" si="141"/>
        <v>243654.72240000003</v>
      </c>
      <c r="AJ118" s="3">
        <f t="shared" si="141"/>
        <v>261124.72240000003</v>
      </c>
      <c r="AK118" s="3">
        <f t="shared" si="141"/>
        <v>258279.72240000003</v>
      </c>
      <c r="AL118" s="3">
        <f t="shared" si="141"/>
        <v>265587.22240000003</v>
      </c>
      <c r="AM118" s="3">
        <f t="shared" si="141"/>
        <v>266124.72240000003</v>
      </c>
      <c r="AN118" s="3">
        <f t="shared" si="141"/>
        <v>236559.72240000003</v>
      </c>
      <c r="AO118" s="3">
        <f t="shared" si="141"/>
        <v>303290.49359999999</v>
      </c>
      <c r="AP118" s="3">
        <f t="shared" si="141"/>
        <v>299577.99359999999</v>
      </c>
      <c r="AQ118" s="3">
        <f t="shared" si="141"/>
        <v>295445.49359999999</v>
      </c>
      <c r="AR118" s="3">
        <f t="shared" si="141"/>
        <v>304040.49359999999</v>
      </c>
      <c r="AS118" s="3">
        <f t="shared" si="141"/>
        <v>298827.99359999999</v>
      </c>
      <c r="AT118" s="3">
        <f t="shared" si="141"/>
        <v>296195.49359999999</v>
      </c>
      <c r="AU118" s="3">
        <f t="shared" si="141"/>
        <v>303290.49359999999</v>
      </c>
      <c r="AV118" s="3">
        <f t="shared" si="141"/>
        <v>320760.49359999999</v>
      </c>
      <c r="AW118" s="3">
        <f t="shared" si="141"/>
        <v>317915.49359999999</v>
      </c>
      <c r="AX118" s="3">
        <f t="shared" si="141"/>
        <v>325222.99359999999</v>
      </c>
      <c r="AY118" s="3">
        <f t="shared" si="141"/>
        <v>325760.49359999999</v>
      </c>
      <c r="AZ118" s="4">
        <f t="shared" ref="AZ118:AZ120" si="142">SUM(P118:AA118)</f>
        <v>2235905.1944000004</v>
      </c>
      <c r="BA118" s="4">
        <f t="shared" ref="BA118:BA120" si="143">SUM(AB118:AM118)</f>
        <v>2911258.3976000003</v>
      </c>
      <c r="BB118" s="4">
        <f t="shared" ref="BB118:BB120" si="144">SUM(AN118:AY118)</f>
        <v>3626887.6520000002</v>
      </c>
    </row>
    <row r="119" spans="1:54" x14ac:dyDescent="0.25">
      <c r="A119" s="6" t="s">
        <v>74</v>
      </c>
      <c r="B119" s="6"/>
      <c r="C119" s="4">
        <f>LS!C104</f>
        <v>55494.68</v>
      </c>
      <c r="D119" s="4">
        <f>LS!D104</f>
        <v>81677.180000000008</v>
      </c>
      <c r="E119" s="4">
        <f>LS!E104</f>
        <v>92808.739999999991</v>
      </c>
      <c r="F119" s="4">
        <f>LS!F104</f>
        <v>96521.239999999991</v>
      </c>
      <c r="G119" s="4">
        <f>LS!G104</f>
        <v>97271.239999999991</v>
      </c>
      <c r="H119" s="4">
        <f>LS!H104</f>
        <v>92058.74</v>
      </c>
      <c r="I119" s="4">
        <f>LS!I104</f>
        <v>97271.239999999991</v>
      </c>
      <c r="J119" s="4">
        <f>LS!J104</f>
        <v>96521.239999999991</v>
      </c>
      <c r="K119" s="4">
        <f>LS!K104</f>
        <v>113991.24</v>
      </c>
      <c r="L119" s="4">
        <f>LS!L104</f>
        <v>118991.24</v>
      </c>
      <c r="M119" s="4">
        <f>LS!M104</f>
        <v>118453.74</v>
      </c>
      <c r="N119" s="4">
        <f>LS!N104</f>
        <v>118991.24</v>
      </c>
      <c r="O119" s="27">
        <f t="shared" si="139"/>
        <v>1180051.76</v>
      </c>
      <c r="P119" s="4">
        <f>LS!P104</f>
        <v>97271.239999999991</v>
      </c>
      <c r="Q119" s="4">
        <f>LS!Q104</f>
        <v>96521.239999999991</v>
      </c>
      <c r="R119" s="4">
        <f>LS!R104</f>
        <v>92808.739999999991</v>
      </c>
      <c r="S119" s="4">
        <f>LS!S104</f>
        <v>96521.239999999991</v>
      </c>
      <c r="T119" s="4">
        <f>LS!T104</f>
        <v>97271.239999999991</v>
      </c>
      <c r="U119" s="4">
        <f>LS!U104</f>
        <v>92058.74</v>
      </c>
      <c r="V119" s="4">
        <f>LS!V104</f>
        <v>97271.239999999991</v>
      </c>
      <c r="W119" s="4">
        <f>LS!W104</f>
        <v>96521.239999999991</v>
      </c>
      <c r="X119" s="4">
        <f>LS!X104</f>
        <v>113991.24</v>
      </c>
      <c r="Y119" s="4">
        <f>LS!Y104</f>
        <v>118991.24</v>
      </c>
      <c r="Z119" s="4">
        <f>LS!Z104</f>
        <v>118453.74</v>
      </c>
      <c r="AA119" s="4">
        <f>LS!AA104</f>
        <v>118991.24</v>
      </c>
      <c r="AB119" s="4">
        <f>LS!AB104</f>
        <v>97271.239999999991</v>
      </c>
      <c r="AC119" s="4">
        <f>LS!AC104</f>
        <v>96521.239999999991</v>
      </c>
      <c r="AD119" s="4">
        <f>LS!AD104</f>
        <v>92808.739999999991</v>
      </c>
      <c r="AE119" s="4">
        <f>LS!AE104</f>
        <v>96521.239999999991</v>
      </c>
      <c r="AF119" s="4">
        <f>LS!AF104</f>
        <v>97271.239999999991</v>
      </c>
      <c r="AG119" s="4">
        <f>LS!AG104</f>
        <v>92058.74</v>
      </c>
      <c r="AH119" s="4">
        <f>LS!AH104</f>
        <v>97271.239999999991</v>
      </c>
      <c r="AI119" s="4">
        <f>LS!AI104</f>
        <v>96521.239999999991</v>
      </c>
      <c r="AJ119" s="4">
        <f>LS!AJ104</f>
        <v>113991.24</v>
      </c>
      <c r="AK119" s="4">
        <f>LS!AK104</f>
        <v>118991.24</v>
      </c>
      <c r="AL119" s="4">
        <f>LS!AL104</f>
        <v>118453.74</v>
      </c>
      <c r="AM119" s="4">
        <f>LS!AM104</f>
        <v>118991.24</v>
      </c>
      <c r="AN119" s="4">
        <f>LS!AN104</f>
        <v>97271.239999999991</v>
      </c>
      <c r="AO119" s="4">
        <f>LS!AO104</f>
        <v>96521.239999999991</v>
      </c>
      <c r="AP119" s="4">
        <f>LS!AP104</f>
        <v>92808.739999999991</v>
      </c>
      <c r="AQ119" s="4">
        <f>LS!AQ104</f>
        <v>96521.239999999991</v>
      </c>
      <c r="AR119" s="4">
        <f>LS!AR104</f>
        <v>97271.239999999991</v>
      </c>
      <c r="AS119" s="4">
        <f>LS!AS104</f>
        <v>92058.74</v>
      </c>
      <c r="AT119" s="4">
        <f>LS!AT104</f>
        <v>97271.239999999991</v>
      </c>
      <c r="AU119" s="4">
        <f>LS!AU104</f>
        <v>96521.239999999991</v>
      </c>
      <c r="AV119" s="4">
        <f>LS!AV104</f>
        <v>113991.24</v>
      </c>
      <c r="AW119" s="4">
        <f>LS!AW104</f>
        <v>118991.24</v>
      </c>
      <c r="AX119" s="4">
        <f>LS!AX104</f>
        <v>118453.74</v>
      </c>
      <c r="AY119" s="4">
        <f>LS!AY104</f>
        <v>118991.24</v>
      </c>
      <c r="AZ119" s="4">
        <f t="shared" si="142"/>
        <v>1236672.3799999999</v>
      </c>
      <c r="BA119" s="4">
        <f t="shared" si="143"/>
        <v>1236672.3799999999</v>
      </c>
      <c r="BB119" s="4">
        <f t="shared" si="144"/>
        <v>1236672.3799999999</v>
      </c>
    </row>
    <row r="120" spans="1:54" x14ac:dyDescent="0.25">
      <c r="A120" s="6" t="s">
        <v>75</v>
      </c>
      <c r="B120" s="6"/>
      <c r="C120" s="3">
        <f>C118-C119</f>
        <v>17393.766599999995</v>
      </c>
      <c r="D120" s="3">
        <f t="shared" ref="D120:N120" si="145">D118-D119</f>
        <v>17393.766599999988</v>
      </c>
      <c r="E120" s="3">
        <f t="shared" si="145"/>
        <v>32302.709399999992</v>
      </c>
      <c r="F120" s="3">
        <f t="shared" si="145"/>
        <v>59036.195999999996</v>
      </c>
      <c r="G120" s="3">
        <f t="shared" si="145"/>
        <v>77907.991200000019</v>
      </c>
      <c r="H120" s="3">
        <f t="shared" si="145"/>
        <v>70062.991200000004</v>
      </c>
      <c r="I120" s="3">
        <f t="shared" si="145"/>
        <v>69225.491200000019</v>
      </c>
      <c r="J120" s="3">
        <f t="shared" si="145"/>
        <v>77907.991200000019</v>
      </c>
      <c r="K120" s="3">
        <f t="shared" si="145"/>
        <v>70062.991200000062</v>
      </c>
      <c r="L120" s="3">
        <f t="shared" si="145"/>
        <v>69225.491200000004</v>
      </c>
      <c r="M120" s="3">
        <f t="shared" si="145"/>
        <v>77907.991200000062</v>
      </c>
      <c r="N120" s="3">
        <f t="shared" si="145"/>
        <v>70062.991200000004</v>
      </c>
      <c r="O120" s="27">
        <f t="shared" si="139"/>
        <v>708490.36820000026</v>
      </c>
      <c r="P120" s="3">
        <f t="shared" ref="P120:AY120" si="146">P118-P119</f>
        <v>69225.491200000019</v>
      </c>
      <c r="Q120" s="3">
        <f t="shared" si="146"/>
        <v>78565.211200000078</v>
      </c>
      <c r="R120" s="3">
        <f t="shared" si="146"/>
        <v>87497.711200000078</v>
      </c>
      <c r="S120" s="3">
        <f t="shared" si="146"/>
        <v>79652.711200000078</v>
      </c>
      <c r="T120" s="3">
        <f t="shared" si="146"/>
        <v>87497.711200000078</v>
      </c>
      <c r="U120" s="3">
        <f t="shared" si="146"/>
        <v>87497.711200000063</v>
      </c>
      <c r="V120" s="3">
        <f t="shared" si="146"/>
        <v>79652.711200000078</v>
      </c>
      <c r="W120" s="3">
        <f t="shared" si="146"/>
        <v>87497.711200000078</v>
      </c>
      <c r="X120" s="3">
        <f t="shared" si="146"/>
        <v>87497.711200000063</v>
      </c>
      <c r="Y120" s="3">
        <f t="shared" si="146"/>
        <v>79652.711200000063</v>
      </c>
      <c r="Z120" s="3">
        <f t="shared" si="146"/>
        <v>87497.711200000063</v>
      </c>
      <c r="AA120" s="3">
        <f t="shared" si="146"/>
        <v>87497.711200000063</v>
      </c>
      <c r="AB120" s="3">
        <f t="shared" si="146"/>
        <v>79652.711200000078</v>
      </c>
      <c r="AC120" s="3">
        <f t="shared" si="146"/>
        <v>147133.48240000004</v>
      </c>
      <c r="AD120" s="3">
        <f t="shared" si="146"/>
        <v>147133.48240000004</v>
      </c>
      <c r="AE120" s="3">
        <f t="shared" si="146"/>
        <v>139288.48240000004</v>
      </c>
      <c r="AF120" s="3">
        <f t="shared" si="146"/>
        <v>147133.48240000004</v>
      </c>
      <c r="AG120" s="3">
        <f t="shared" si="146"/>
        <v>147133.48240000004</v>
      </c>
      <c r="AH120" s="3">
        <f t="shared" si="146"/>
        <v>139288.48240000004</v>
      </c>
      <c r="AI120" s="3">
        <f t="shared" si="146"/>
        <v>147133.48240000004</v>
      </c>
      <c r="AJ120" s="3">
        <f t="shared" si="146"/>
        <v>147133.48240000004</v>
      </c>
      <c r="AK120" s="3">
        <f t="shared" si="146"/>
        <v>139288.48240000004</v>
      </c>
      <c r="AL120" s="3">
        <f t="shared" si="146"/>
        <v>147133.48240000004</v>
      </c>
      <c r="AM120" s="3">
        <f t="shared" si="146"/>
        <v>147133.48240000004</v>
      </c>
      <c r="AN120" s="3">
        <f t="shared" si="146"/>
        <v>139288.48240000004</v>
      </c>
      <c r="AO120" s="3">
        <f t="shared" si="146"/>
        <v>206769.2536</v>
      </c>
      <c r="AP120" s="3">
        <f t="shared" si="146"/>
        <v>206769.2536</v>
      </c>
      <c r="AQ120" s="3">
        <f t="shared" si="146"/>
        <v>198924.2536</v>
      </c>
      <c r="AR120" s="3">
        <f t="shared" si="146"/>
        <v>206769.2536</v>
      </c>
      <c r="AS120" s="3">
        <f t="shared" si="146"/>
        <v>206769.2536</v>
      </c>
      <c r="AT120" s="3">
        <f t="shared" si="146"/>
        <v>198924.2536</v>
      </c>
      <c r="AU120" s="3">
        <f t="shared" si="146"/>
        <v>206769.2536</v>
      </c>
      <c r="AV120" s="3">
        <f t="shared" si="146"/>
        <v>206769.2536</v>
      </c>
      <c r="AW120" s="3">
        <f t="shared" si="146"/>
        <v>198924.2536</v>
      </c>
      <c r="AX120" s="3">
        <f t="shared" si="146"/>
        <v>206769.2536</v>
      </c>
      <c r="AY120" s="3">
        <f t="shared" si="146"/>
        <v>206769.2536</v>
      </c>
      <c r="AZ120" s="4">
        <f t="shared" si="142"/>
        <v>999232.8144000005</v>
      </c>
      <c r="BA120" s="4">
        <f t="shared" si="143"/>
        <v>1674586.0176000008</v>
      </c>
      <c r="BB120" s="4">
        <f t="shared" si="144"/>
        <v>2390215.2719999994</v>
      </c>
    </row>
    <row r="121" spans="1:54" x14ac:dyDescent="0.25">
      <c r="O121" s="83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</row>
    <row r="122" spans="1:54" x14ac:dyDescent="0.25">
      <c r="O122" s="83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</row>
    <row r="123" spans="1:54" x14ac:dyDescent="0.25">
      <c r="A123" s="5" t="s">
        <v>184</v>
      </c>
      <c r="O123" s="84">
        <f>O74/O104</f>
        <v>1</v>
      </c>
      <c r="P123" s="12">
        <f t="shared" ref="P123:BB123" si="147">P74/P104</f>
        <v>1</v>
      </c>
      <c r="Q123" s="12">
        <f t="shared" si="147"/>
        <v>1</v>
      </c>
      <c r="R123" s="12">
        <f t="shared" si="147"/>
        <v>1</v>
      </c>
      <c r="S123" s="12">
        <f t="shared" si="147"/>
        <v>1</v>
      </c>
      <c r="T123" s="12">
        <f t="shared" si="147"/>
        <v>1</v>
      </c>
      <c r="U123" s="12">
        <f t="shared" si="147"/>
        <v>1</v>
      </c>
      <c r="V123" s="12">
        <f t="shared" si="147"/>
        <v>1</v>
      </c>
      <c r="W123" s="12">
        <f t="shared" si="147"/>
        <v>1</v>
      </c>
      <c r="X123" s="12">
        <f t="shared" si="147"/>
        <v>1</v>
      </c>
      <c r="Y123" s="12">
        <f t="shared" si="147"/>
        <v>1</v>
      </c>
      <c r="Z123" s="12">
        <f t="shared" si="147"/>
        <v>1</v>
      </c>
      <c r="AA123" s="12">
        <f t="shared" si="147"/>
        <v>1</v>
      </c>
      <c r="AB123" s="12">
        <f t="shared" si="147"/>
        <v>1</v>
      </c>
      <c r="AC123" s="12">
        <f t="shared" si="147"/>
        <v>1</v>
      </c>
      <c r="AD123" s="12">
        <f t="shared" si="147"/>
        <v>1</v>
      </c>
      <c r="AE123" s="12">
        <f t="shared" si="147"/>
        <v>1</v>
      </c>
      <c r="AF123" s="12">
        <f t="shared" si="147"/>
        <v>1</v>
      </c>
      <c r="AG123" s="12">
        <f t="shared" si="147"/>
        <v>1</v>
      </c>
      <c r="AH123" s="12">
        <f t="shared" si="147"/>
        <v>1</v>
      </c>
      <c r="AI123" s="12">
        <f t="shared" si="147"/>
        <v>1</v>
      </c>
      <c r="AJ123" s="12">
        <f t="shared" si="147"/>
        <v>1</v>
      </c>
      <c r="AK123" s="12">
        <f t="shared" si="147"/>
        <v>1</v>
      </c>
      <c r="AL123" s="12">
        <f t="shared" si="147"/>
        <v>1</v>
      </c>
      <c r="AM123" s="12">
        <f t="shared" si="147"/>
        <v>1</v>
      </c>
      <c r="AN123" s="12">
        <f t="shared" si="147"/>
        <v>1</v>
      </c>
      <c r="AO123" s="12">
        <f t="shared" si="147"/>
        <v>1</v>
      </c>
      <c r="AP123" s="12">
        <f t="shared" si="147"/>
        <v>1</v>
      </c>
      <c r="AQ123" s="12">
        <f t="shared" si="147"/>
        <v>1</v>
      </c>
      <c r="AR123" s="12">
        <f t="shared" si="147"/>
        <v>1</v>
      </c>
      <c r="AS123" s="12">
        <f t="shared" si="147"/>
        <v>1</v>
      </c>
      <c r="AT123" s="12">
        <f t="shared" si="147"/>
        <v>1</v>
      </c>
      <c r="AU123" s="12">
        <f t="shared" si="147"/>
        <v>1</v>
      </c>
      <c r="AV123" s="12">
        <f t="shared" si="147"/>
        <v>1</v>
      </c>
      <c r="AW123" s="12">
        <f t="shared" si="147"/>
        <v>1</v>
      </c>
      <c r="AX123" s="12">
        <f t="shared" si="147"/>
        <v>1</v>
      </c>
      <c r="AY123" s="12">
        <f t="shared" si="147"/>
        <v>1</v>
      </c>
      <c r="AZ123" s="12">
        <f t="shared" si="147"/>
        <v>1</v>
      </c>
      <c r="BA123" s="12">
        <f t="shared" si="147"/>
        <v>1</v>
      </c>
      <c r="BB123" s="12">
        <f t="shared" si="147"/>
        <v>1</v>
      </c>
    </row>
    <row r="124" spans="1:54" x14ac:dyDescent="0.25">
      <c r="A124" s="5" t="s">
        <v>185</v>
      </c>
      <c r="O124" s="85">
        <f>1-O123</f>
        <v>0</v>
      </c>
      <c r="P124" s="47">
        <f t="shared" ref="P124:BB124" si="148">1-P123</f>
        <v>0</v>
      </c>
      <c r="Q124" s="47">
        <f t="shared" si="148"/>
        <v>0</v>
      </c>
      <c r="R124" s="47">
        <f t="shared" si="148"/>
        <v>0</v>
      </c>
      <c r="S124" s="47">
        <f t="shared" si="148"/>
        <v>0</v>
      </c>
      <c r="T124" s="47">
        <f t="shared" si="148"/>
        <v>0</v>
      </c>
      <c r="U124" s="47">
        <f t="shared" si="148"/>
        <v>0</v>
      </c>
      <c r="V124" s="47">
        <f t="shared" si="148"/>
        <v>0</v>
      </c>
      <c r="W124" s="47">
        <f t="shared" si="148"/>
        <v>0</v>
      </c>
      <c r="X124" s="47">
        <f t="shared" si="148"/>
        <v>0</v>
      </c>
      <c r="Y124" s="47">
        <f t="shared" si="148"/>
        <v>0</v>
      </c>
      <c r="Z124" s="47">
        <f t="shared" si="148"/>
        <v>0</v>
      </c>
      <c r="AA124" s="47">
        <f t="shared" si="148"/>
        <v>0</v>
      </c>
      <c r="AB124" s="47">
        <f t="shared" si="148"/>
        <v>0</v>
      </c>
      <c r="AC124" s="47">
        <f t="shared" si="148"/>
        <v>0</v>
      </c>
      <c r="AD124" s="47">
        <f t="shared" si="148"/>
        <v>0</v>
      </c>
      <c r="AE124" s="47">
        <f t="shared" si="148"/>
        <v>0</v>
      </c>
      <c r="AF124" s="47">
        <f t="shared" si="148"/>
        <v>0</v>
      </c>
      <c r="AG124" s="47">
        <f t="shared" si="148"/>
        <v>0</v>
      </c>
      <c r="AH124" s="47">
        <f t="shared" si="148"/>
        <v>0</v>
      </c>
      <c r="AI124" s="47">
        <f t="shared" si="148"/>
        <v>0</v>
      </c>
      <c r="AJ124" s="47">
        <f t="shared" si="148"/>
        <v>0</v>
      </c>
      <c r="AK124" s="47">
        <f t="shared" si="148"/>
        <v>0</v>
      </c>
      <c r="AL124" s="47">
        <f t="shared" si="148"/>
        <v>0</v>
      </c>
      <c r="AM124" s="47">
        <f t="shared" si="148"/>
        <v>0</v>
      </c>
      <c r="AN124" s="47">
        <f t="shared" si="148"/>
        <v>0</v>
      </c>
      <c r="AO124" s="47">
        <f t="shared" si="148"/>
        <v>0</v>
      </c>
      <c r="AP124" s="47">
        <f t="shared" si="148"/>
        <v>0</v>
      </c>
      <c r="AQ124" s="47">
        <f t="shared" si="148"/>
        <v>0</v>
      </c>
      <c r="AR124" s="47">
        <f t="shared" si="148"/>
        <v>0</v>
      </c>
      <c r="AS124" s="47">
        <f t="shared" si="148"/>
        <v>0</v>
      </c>
      <c r="AT124" s="47">
        <f t="shared" si="148"/>
        <v>0</v>
      </c>
      <c r="AU124" s="47">
        <f t="shared" si="148"/>
        <v>0</v>
      </c>
      <c r="AV124" s="47">
        <f t="shared" si="148"/>
        <v>0</v>
      </c>
      <c r="AW124" s="47">
        <f t="shared" si="148"/>
        <v>0</v>
      </c>
      <c r="AX124" s="47">
        <f t="shared" si="148"/>
        <v>0</v>
      </c>
      <c r="AY124" s="47">
        <f t="shared" si="148"/>
        <v>0</v>
      </c>
      <c r="AZ124" s="47">
        <f t="shared" si="148"/>
        <v>0</v>
      </c>
      <c r="BA124" s="47">
        <f t="shared" si="148"/>
        <v>0</v>
      </c>
      <c r="BB124" s="47">
        <f t="shared" si="148"/>
        <v>0</v>
      </c>
    </row>
    <row r="125" spans="1:54" x14ac:dyDescent="0.25">
      <c r="O125" s="83"/>
    </row>
  </sheetData>
  <phoneticPr fontId="3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30"/>
  <sheetViews>
    <sheetView workbookViewId="0">
      <selection activeCell="D4" sqref="D4"/>
    </sheetView>
  </sheetViews>
  <sheetFormatPr baseColWidth="10" defaultColWidth="9.109375" defaultRowHeight="14.4" x14ac:dyDescent="0.3"/>
  <cols>
    <col min="1" max="1" width="23.88671875" bestFit="1" customWidth="1"/>
    <col min="2" max="2" width="11.5546875" bestFit="1" customWidth="1"/>
    <col min="3" max="4" width="9" bestFit="1" customWidth="1"/>
    <col min="5" max="13" width="9.88671875" bestFit="1" customWidth="1"/>
    <col min="14" max="54" width="10.6640625" bestFit="1" customWidth="1"/>
  </cols>
  <sheetData>
    <row r="1" spans="1:54" x14ac:dyDescent="0.3">
      <c r="B1" s="6" t="s">
        <v>46</v>
      </c>
      <c r="C1" s="7" t="s">
        <v>4</v>
      </c>
      <c r="D1" s="7" t="s">
        <v>5</v>
      </c>
      <c r="E1" s="7" t="s">
        <v>6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12</v>
      </c>
      <c r="L1" s="7" t="s">
        <v>13</v>
      </c>
      <c r="M1" s="7" t="s">
        <v>14</v>
      </c>
      <c r="N1" s="7" t="s">
        <v>15</v>
      </c>
      <c r="O1" s="7" t="s">
        <v>16</v>
      </c>
      <c r="P1" s="7" t="s">
        <v>104</v>
      </c>
      <c r="Q1" s="7" t="s">
        <v>105</v>
      </c>
      <c r="R1" s="7" t="s">
        <v>106</v>
      </c>
      <c r="S1" s="7" t="s">
        <v>107</v>
      </c>
      <c r="T1" s="7" t="s">
        <v>108</v>
      </c>
      <c r="U1" s="7" t="s">
        <v>109</v>
      </c>
      <c r="V1" s="7" t="s">
        <v>110</v>
      </c>
      <c r="W1" s="7" t="s">
        <v>111</v>
      </c>
      <c r="X1" s="7" t="s">
        <v>112</v>
      </c>
      <c r="Y1" s="7" t="s">
        <v>113</v>
      </c>
      <c r="Z1" s="7" t="s">
        <v>114</v>
      </c>
      <c r="AA1" s="7" t="s">
        <v>115</v>
      </c>
      <c r="AB1" s="7" t="s">
        <v>116</v>
      </c>
      <c r="AC1" s="7" t="s">
        <v>117</v>
      </c>
      <c r="AD1" s="7" t="s">
        <v>118</v>
      </c>
      <c r="AE1" s="7" t="s">
        <v>119</v>
      </c>
      <c r="AF1" s="7" t="s">
        <v>120</v>
      </c>
      <c r="AG1" s="7" t="s">
        <v>121</v>
      </c>
      <c r="AH1" s="7" t="s">
        <v>122</v>
      </c>
      <c r="AI1" s="7" t="s">
        <v>123</v>
      </c>
      <c r="AJ1" s="7" t="s">
        <v>124</v>
      </c>
      <c r="AK1" s="7" t="s">
        <v>125</v>
      </c>
      <c r="AL1" s="7" t="s">
        <v>126</v>
      </c>
      <c r="AM1" s="7" t="s">
        <v>127</v>
      </c>
      <c r="AN1" s="7" t="s">
        <v>128</v>
      </c>
      <c r="AO1" s="7" t="s">
        <v>129</v>
      </c>
      <c r="AP1" s="7" t="s">
        <v>130</v>
      </c>
      <c r="AQ1" s="7" t="s">
        <v>131</v>
      </c>
      <c r="AR1" s="7" t="s">
        <v>132</v>
      </c>
      <c r="AS1" s="7" t="s">
        <v>133</v>
      </c>
      <c r="AT1" s="7" t="s">
        <v>134</v>
      </c>
      <c r="AU1" s="7" t="s">
        <v>135</v>
      </c>
      <c r="AV1" s="7" t="s">
        <v>136</v>
      </c>
      <c r="AW1" s="7" t="s">
        <v>137</v>
      </c>
      <c r="AX1" s="7" t="s">
        <v>138</v>
      </c>
      <c r="AY1" s="7" t="s">
        <v>139</v>
      </c>
      <c r="AZ1" s="7" t="s">
        <v>140</v>
      </c>
      <c r="BA1" s="7" t="s">
        <v>141</v>
      </c>
      <c r="BB1" s="7" t="s">
        <v>142</v>
      </c>
    </row>
    <row r="2" spans="1:54" x14ac:dyDescent="0.3">
      <c r="A2" s="6" t="s">
        <v>42</v>
      </c>
      <c r="B2" s="5"/>
      <c r="C2" s="3">
        <f>SUM(C3:C10)</f>
        <v>46071.19</v>
      </c>
      <c r="D2" s="3">
        <f t="shared" ref="D2:N2" si="0">SUM(D3:D10)</f>
        <v>117364.42311</v>
      </c>
      <c r="E2" s="3">
        <f t="shared" si="0"/>
        <v>244562.71540559002</v>
      </c>
      <c r="F2" s="3">
        <f t="shared" si="0"/>
        <v>386619.05243130872</v>
      </c>
      <c r="G2" s="3">
        <f t="shared" si="0"/>
        <v>558768.72987077339</v>
      </c>
      <c r="H2" s="3">
        <f t="shared" si="0"/>
        <v>753711.94582967181</v>
      </c>
      <c r="I2" s="3">
        <f t="shared" si="0"/>
        <v>901778.62377116736</v>
      </c>
      <c r="J2" s="3">
        <f t="shared" si="0"/>
        <v>1072215.9440605412</v>
      </c>
      <c r="K2" s="3">
        <f t="shared" si="0"/>
        <v>1267251.069432782</v>
      </c>
      <c r="L2" s="3">
        <f t="shared" si="0"/>
        <v>1426620.1141799057</v>
      </c>
      <c r="M2" s="3">
        <f t="shared" si="0"/>
        <v>1596904.0891529834</v>
      </c>
      <c r="N2" s="3">
        <f t="shared" si="0"/>
        <v>1790039.0418274519</v>
      </c>
      <c r="O2" s="3">
        <f>SUM(C2:N2)</f>
        <v>10161906.939072175</v>
      </c>
      <c r="P2" s="3">
        <f t="shared" ref="P2:AY2" si="1">SUM(P3:P10)</f>
        <v>1918316.7446161611</v>
      </c>
      <c r="Q2" s="3">
        <f t="shared" si="1"/>
        <v>2052317.7939803274</v>
      </c>
      <c r="R2" s="3">
        <f t="shared" si="1"/>
        <v>2224669.0865087709</v>
      </c>
      <c r="S2" s="3">
        <f t="shared" si="1"/>
        <v>2357857.1281110365</v>
      </c>
      <c r="T2" s="3">
        <f t="shared" si="1"/>
        <v>2493406.1310273833</v>
      </c>
      <c r="U2" s="3">
        <f t="shared" si="1"/>
        <v>2665450.4858485954</v>
      </c>
      <c r="V2" s="3">
        <f t="shared" si="1"/>
        <v>2782146.626024738</v>
      </c>
      <c r="W2" s="3">
        <f t="shared" si="1"/>
        <v>2917709.9018583521</v>
      </c>
      <c r="X2" s="3">
        <f t="shared" si="1"/>
        <v>3091539.9053504653</v>
      </c>
      <c r="Y2" s="3">
        <f t="shared" si="1"/>
        <v>3221199.8889923608</v>
      </c>
      <c r="Z2" s="3">
        <f t="shared" si="1"/>
        <v>3358239.6497537293</v>
      </c>
      <c r="AA2" s="3">
        <f t="shared" si="1"/>
        <v>3531768.2687574187</v>
      </c>
      <c r="AB2" s="3">
        <f t="shared" si="1"/>
        <v>3631905.2494234988</v>
      </c>
      <c r="AC2" s="3">
        <f t="shared" si="1"/>
        <v>3888643.1357885543</v>
      </c>
      <c r="AD2" s="3">
        <f t="shared" si="1"/>
        <v>4163388.128432286</v>
      </c>
      <c r="AE2" s="3">
        <f t="shared" si="1"/>
        <v>4397031.6163787739</v>
      </c>
      <c r="AF2" s="3">
        <f t="shared" si="1"/>
        <v>4631134.63277038</v>
      </c>
      <c r="AG2" s="3">
        <f t="shared" si="1"/>
        <v>4899867.6874949392</v>
      </c>
      <c r="AH2" s="3">
        <f t="shared" si="1"/>
        <v>5111422.6451011933</v>
      </c>
      <c r="AI2" s="3">
        <f t="shared" si="1"/>
        <v>5340049.6119417939</v>
      </c>
      <c r="AJ2" s="3">
        <f t="shared" si="1"/>
        <v>5605182.2739171423</v>
      </c>
      <c r="AK2" s="3">
        <f t="shared" si="1"/>
        <v>5824417.3279179148</v>
      </c>
      <c r="AL2" s="3">
        <f t="shared" si="1"/>
        <v>6049337.3782215798</v>
      </c>
      <c r="AM2" s="3">
        <f t="shared" si="1"/>
        <v>6309083.6883378197</v>
      </c>
      <c r="AN2" s="3">
        <f t="shared" si="1"/>
        <v>6493807.3310901206</v>
      </c>
      <c r="AO2" s="3">
        <f t="shared" si="1"/>
        <v>6833531.8186439313</v>
      </c>
      <c r="AP2" s="3">
        <f t="shared" si="1"/>
        <v>7189693.7299178522</v>
      </c>
      <c r="AQ2" s="3">
        <f t="shared" si="1"/>
        <v>7503214.2537495345</v>
      </c>
      <c r="AR2" s="3">
        <f t="shared" si="1"/>
        <v>7815683.6556184655</v>
      </c>
      <c r="AS2" s="3">
        <f t="shared" si="1"/>
        <v>8161301.1211104542</v>
      </c>
      <c r="AT2" s="3">
        <f t="shared" si="1"/>
        <v>8448286.644462822</v>
      </c>
      <c r="AU2" s="3">
        <f t="shared" si="1"/>
        <v>8750917.9261336066</v>
      </c>
      <c r="AV2" s="3">
        <f t="shared" si="1"/>
        <v>9088655.7207719907</v>
      </c>
      <c r="AW2" s="3">
        <f t="shared" si="1"/>
        <v>9379123.27869156</v>
      </c>
      <c r="AX2" s="3">
        <f t="shared" si="1"/>
        <v>9673929.2521055583</v>
      </c>
      <c r="AY2" s="3">
        <f t="shared" si="1"/>
        <v>10002240.45662264</v>
      </c>
      <c r="AZ2" s="3">
        <f>SUM(P2:AA2)</f>
        <v>32614621.610829342</v>
      </c>
      <c r="BA2" s="3">
        <f>SUM(AB2:AM2)</f>
        <v>59851463.375725873</v>
      </c>
      <c r="BB2" s="3">
        <f>SUM(AN2:AY2)</f>
        <v>99340385.188918546</v>
      </c>
    </row>
    <row r="3" spans="1:54" x14ac:dyDescent="0.3">
      <c r="A3" s="5" t="s">
        <v>18</v>
      </c>
      <c r="B3" s="18">
        <v>6.0000000000000001E-3</v>
      </c>
      <c r="C3" s="1">
        <f>BC!C25*Surrenders_BC!$B3</f>
        <v>109.44</v>
      </c>
      <c r="D3" s="1">
        <f>(BC!D25+Surrenders_BC!C13)*Surrenders_BC!$B3</f>
        <v>218.22335999999999</v>
      </c>
      <c r="E3" s="1">
        <f>(BC!E25+Surrenders_BC!D13)*Surrenders_BC!$B3</f>
        <v>391.87401983999996</v>
      </c>
      <c r="F3" s="1">
        <f>(BC!F25+Surrenders_BC!E13)*Surrenders_BC!$B3</f>
        <v>655.92277572095998</v>
      </c>
      <c r="G3" s="1">
        <f>(BC!G25+Surrenders_BC!F13)*Surrenders_BC!$B3</f>
        <v>950.06723906663433</v>
      </c>
      <c r="H3" s="1">
        <f>(BC!H25+Surrenders_BC!G13)*Surrenders_BC!$B3</f>
        <v>1242.4468356322345</v>
      </c>
      <c r="I3" s="1">
        <f>(BC!I25+Surrenders_BC!H13)*Surrenders_BC!$B3</f>
        <v>1533.0721546184411</v>
      </c>
      <c r="J3" s="1">
        <f>(BC!J25+Surrenders_BC!I13)*Surrenders_BC!$B3</f>
        <v>1821.9537216907304</v>
      </c>
      <c r="K3" s="1">
        <f>(BC!K25+Surrenders_BC!J13)*Surrenders_BC!$B3</f>
        <v>2109.101999360586</v>
      </c>
      <c r="L3" s="1">
        <f>(BC!L25+Surrenders_BC!K13)*Surrenders_BC!$B3</f>
        <v>2394.5273873644223</v>
      </c>
      <c r="M3" s="1">
        <f>(BC!M25+Surrenders_BC!L13)*Surrenders_BC!$B3</f>
        <v>2678.2402230402358</v>
      </c>
      <c r="N3" s="1">
        <f>(BC!N25+Surrenders_BC!M13)*Surrenders_BC!$B3</f>
        <v>2960.2507817019946</v>
      </c>
      <c r="O3" s="1">
        <f t="shared" ref="O3:O10" si="2">SUM(C3:N3)</f>
        <v>17065.120498036238</v>
      </c>
      <c r="P3" s="1">
        <f>(BC!P25+Surrenders_BC!O13)*Surrenders_BC!$B3</f>
        <v>3240.5692770117826</v>
      </c>
      <c r="Q3" s="1">
        <f>(BC!Q25+Surrenders_BC!P13)*Surrenders_BC!$B3</f>
        <v>3555.2058613497115</v>
      </c>
      <c r="R3" s="1">
        <f>(BC!R25+Surrenders_BC!Q13)*Surrenders_BC!$B3</f>
        <v>3867.9546261816135</v>
      </c>
      <c r="S3" s="1">
        <f>(BC!S25+Surrenders_BC!R13)*Surrenders_BC!$B3</f>
        <v>4178.8268984245242</v>
      </c>
      <c r="T3" s="1">
        <f>(BC!T25+Surrenders_BC!S13)*Surrenders_BC!$B3</f>
        <v>4487.8339370339763</v>
      </c>
      <c r="U3" s="1">
        <f>(BC!U25+Surrenders_BC!T13)*Surrenders_BC!$B3</f>
        <v>4794.986933411772</v>
      </c>
      <c r="V3" s="1">
        <f>(BC!V25+Surrenders_BC!U13)*Surrenders_BC!$B3</f>
        <v>5100.2970118113017</v>
      </c>
      <c r="W3" s="1">
        <f>(BC!W25+Surrenders_BC!V13)*Surrenders_BC!$B3</f>
        <v>5403.775229740434</v>
      </c>
      <c r="X3" s="1">
        <f>(BC!X25+Surrenders_BC!W13)*Surrenders_BC!$B3</f>
        <v>5705.4325783619915</v>
      </c>
      <c r="Y3" s="1">
        <f>(BC!Y25+Surrenders_BC!X13)*Surrenders_BC!$B3</f>
        <v>6005.2799828918196</v>
      </c>
      <c r="Z3" s="1">
        <f>(BC!Z25+Surrenders_BC!Y13)*Surrenders_BC!$B3</f>
        <v>6303.3283029944696</v>
      </c>
      <c r="AA3" s="1">
        <f>(BC!AA25+Surrenders_BC!Z13)*Surrenders_BC!$B3</f>
        <v>6599.5883331765035</v>
      </c>
      <c r="AB3" s="1">
        <f>(BC!AB25+Surrenders_BC!AA13)*Surrenders_BC!$B3</f>
        <v>6894.0708031774448</v>
      </c>
      <c r="AC3" s="1">
        <f>(BC!AC25+Surrenders_BC!AB13)*Surrenders_BC!$B3</f>
        <v>7376.8663783583788</v>
      </c>
      <c r="AD3" s="1">
        <f>(BC!AD25+Surrenders_BC!AC13)*Surrenders_BC!$B3</f>
        <v>7856.7651800882295</v>
      </c>
      <c r="AE3" s="1">
        <f>(BC!AE25+Surrenders_BC!AD13)*Surrenders_BC!$B3</f>
        <v>8333.7845890077006</v>
      </c>
      <c r="AF3" s="1">
        <f>(BC!AF25+Surrenders_BC!AE13)*Surrenders_BC!$B3</f>
        <v>8807.9418814736546</v>
      </c>
      <c r="AG3" s="1">
        <f>(BC!AG25+Surrenders_BC!AF13)*Surrenders_BC!$B3</f>
        <v>9279.2542301848116</v>
      </c>
      <c r="AH3" s="1">
        <f>(BC!AH25+Surrenders_BC!AG13)*Surrenders_BC!$B3</f>
        <v>9747.7387048037035</v>
      </c>
      <c r="AI3" s="1">
        <f>(BC!AI25+Surrenders_BC!AH13)*Surrenders_BC!$B3</f>
        <v>10213.412272574882</v>
      </c>
      <c r="AJ3" s="1">
        <f>(BC!AJ25+Surrenders_BC!AI13)*Surrenders_BC!$B3</f>
        <v>10676.291798939434</v>
      </c>
      <c r="AK3" s="1">
        <f>(BC!AK25+Surrenders_BC!AJ13)*Surrenders_BC!$B3</f>
        <v>11136.394048145796</v>
      </c>
      <c r="AL3" s="1">
        <f>(BC!AL25+Surrenders_BC!AK13)*Surrenders_BC!$B3</f>
        <v>11593.735683856921</v>
      </c>
      <c r="AM3" s="1">
        <f>(BC!AM25+Surrenders_BC!AL13)*Surrenders_BC!$B3</f>
        <v>12048.333269753781</v>
      </c>
      <c r="AN3" s="1">
        <f>(BC!AN25+Surrenders_BC!AM13)*Surrenders_BC!$B3</f>
        <v>12500.203270135258</v>
      </c>
      <c r="AO3" s="1">
        <f>(BC!AO25+Surrenders_BC!AN13)*Surrenders_BC!$B3</f>
        <v>13139.442050514444</v>
      </c>
      <c r="AP3" s="1">
        <f>(BC!AP25+Surrenders_BC!AO13)*Surrenders_BC!$B3</f>
        <v>13774.845398211359</v>
      </c>
      <c r="AQ3" s="1">
        <f>(BC!AQ25+Surrenders_BC!AP13)*Surrenders_BC!$B3</f>
        <v>14406.436325822091</v>
      </c>
      <c r="AR3" s="1">
        <f>(BC!AR25+Surrenders_BC!AQ13)*Surrenders_BC!$B3</f>
        <v>15034.23770786716</v>
      </c>
      <c r="AS3" s="1">
        <f>(BC!AS25+Surrenders_BC!AR13)*Surrenders_BC!$B3</f>
        <v>15658.272281619955</v>
      </c>
      <c r="AT3" s="1">
        <f>(BC!AT25+Surrenders_BC!AS13)*Surrenders_BC!$B3</f>
        <v>16278.562647930234</v>
      </c>
      <c r="AU3" s="1">
        <f>(BC!AU25+Surrenders_BC!AT13)*Surrenders_BC!$B3</f>
        <v>16895.13127204265</v>
      </c>
      <c r="AV3" s="1">
        <f>(BC!AV25+Surrenders_BC!AU13)*Surrenders_BC!$B3</f>
        <v>17508.000484410397</v>
      </c>
      <c r="AW3" s="1">
        <f>(BC!AW25+Surrenders_BC!AV13)*Surrenders_BC!$B3</f>
        <v>18117.192481503935</v>
      </c>
      <c r="AX3" s="1">
        <f>(BC!AX25+Surrenders_BC!AW13)*Surrenders_BC!$B3</f>
        <v>18722.729326614914</v>
      </c>
      <c r="AY3" s="1">
        <f>(BC!AY25+Surrenders_BC!AX13)*Surrenders_BC!$B3</f>
        <v>19324.632950655221</v>
      </c>
      <c r="AZ3" s="1">
        <f t="shared" ref="AZ3:AZ10" si="3">SUM(P3:AA3)</f>
        <v>59243.078972389907</v>
      </c>
      <c r="BA3" s="1">
        <f t="shared" ref="BA3:BA10" si="4">SUM(AB3:AM3)</f>
        <v>113964.58884036476</v>
      </c>
      <c r="BB3" s="1">
        <f t="shared" ref="BB3:BB10" si="5">SUM(AN3:AY3)</f>
        <v>191359.6861973276</v>
      </c>
    </row>
    <row r="4" spans="1:54" x14ac:dyDescent="0.3">
      <c r="A4" s="5" t="s">
        <v>19</v>
      </c>
      <c r="B4" s="18">
        <v>1.4999999999999999E-2</v>
      </c>
      <c r="C4" s="1">
        <f>BC!C26*Surrenders_BC!$B4</f>
        <v>63.75</v>
      </c>
      <c r="D4" s="1">
        <f>(BC!D26+Surrenders_BC!C14)*Surrenders_BC!$B4</f>
        <v>126.54374999999999</v>
      </c>
      <c r="E4" s="1">
        <f>(BC!E26+Surrenders_BC!D14)*Surrenders_BC!$B4</f>
        <v>210.89559374999999</v>
      </c>
      <c r="F4" s="1">
        <f>(BC!F26+Surrenders_BC!E14)*Surrenders_BC!$B4</f>
        <v>357.73215984374997</v>
      </c>
      <c r="G4" s="1">
        <f>(BC!G26+Surrenders_BC!F14)*Surrenders_BC!$B4</f>
        <v>517.36617744609373</v>
      </c>
      <c r="H4" s="1">
        <f>(BC!H26+Surrenders_BC!G14)*Surrenders_BC!$B4</f>
        <v>674.60568478440234</v>
      </c>
      <c r="I4" s="1">
        <f>(BC!I26+Surrenders_BC!H14)*Surrenders_BC!$B4</f>
        <v>829.4865995126363</v>
      </c>
      <c r="J4" s="1">
        <f>(BC!J26+Surrenders_BC!I14)*Surrenders_BC!$B4</f>
        <v>982.04430051994666</v>
      </c>
      <c r="K4" s="1">
        <f>(BC!K26+Surrenders_BC!J14)*Surrenders_BC!$B4</f>
        <v>1094.8136360121475</v>
      </c>
      <c r="L4" s="1">
        <f>(BC!L26+Surrenders_BC!K14)*Surrenders_BC!$B4</f>
        <v>1243.3914314719655</v>
      </c>
      <c r="M4" s="1">
        <f>(BC!M26+Surrenders_BC!L14)*Surrenders_BC!$B4</f>
        <v>1352.240559999886</v>
      </c>
      <c r="N4" s="1">
        <f>(BC!N26+Surrenders_BC!M14)*Surrenders_BC!$B4</f>
        <v>1496.9569515998878</v>
      </c>
      <c r="O4" s="1">
        <f t="shared" si="2"/>
        <v>8949.8268449407169</v>
      </c>
      <c r="P4" s="1">
        <f>(BC!P26+Surrenders_BC!O14)*Surrenders_BC!$B4</f>
        <v>1639.5025973258894</v>
      </c>
      <c r="Q4" s="1">
        <f>(BC!Q26+Surrenders_BC!P14)*Surrenders_BC!$B4</f>
        <v>1817.4100583660011</v>
      </c>
      <c r="R4" s="1">
        <f>(BC!R26+Surrenders_BC!Q14)*Surrenders_BC!$B4</f>
        <v>1992.648907490511</v>
      </c>
      <c r="S4" s="1">
        <f>(BC!S26+Surrenders_BC!R14)*Surrenders_BC!$B4</f>
        <v>2165.2591738781534</v>
      </c>
      <c r="T4" s="1">
        <f>(BC!T26+Surrenders_BC!S14)*Surrenders_BC!$B4</f>
        <v>2335.2802862699809</v>
      </c>
      <c r="U4" s="1">
        <f>(BC!U26+Surrenders_BC!T14)*Surrenders_BC!$B4</f>
        <v>2502.7510819759314</v>
      </c>
      <c r="V4" s="1">
        <f>(BC!V26+Surrenders_BC!U14)*Surrenders_BC!$B4</f>
        <v>2667.7098157462924</v>
      </c>
      <c r="W4" s="1">
        <f>(BC!W26+Surrenders_BC!V14)*Surrenders_BC!$B4</f>
        <v>2830.1941685100978</v>
      </c>
      <c r="X4" s="1">
        <f>(BC!X26+Surrenders_BC!W14)*Surrenders_BC!$B4</f>
        <v>2952.7412559824465</v>
      </c>
      <c r="Y4" s="1">
        <f>(BC!Y26+Surrenders_BC!X14)*Surrenders_BC!$B4</f>
        <v>3110.9501371427095</v>
      </c>
      <c r="Z4" s="1">
        <f>(BC!Z26+Surrenders_BC!Y14)*Surrenders_BC!$B4</f>
        <v>3229.2858850855691</v>
      </c>
      <c r="AA4" s="1">
        <f>(BC!AA26+Surrenders_BC!Z14)*Surrenders_BC!$B4</f>
        <v>3383.3465968092855</v>
      </c>
      <c r="AB4" s="1">
        <f>(BC!AB26+Surrenders_BC!AA14)*Surrenders_BC!$B4</f>
        <v>3535.0963978571467</v>
      </c>
      <c r="AC4" s="1">
        <f>(BC!AC26+Surrenders_BC!AB14)*Surrenders_BC!$B4</f>
        <v>3774.5699518892893</v>
      </c>
      <c r="AD4" s="1">
        <f>(BC!AD26+Surrenders_BC!AC14)*Surrenders_BC!$B4</f>
        <v>4010.45140261095</v>
      </c>
      <c r="AE4" s="1">
        <f>(BC!AE26+Surrenders_BC!AD14)*Surrenders_BC!$B4</f>
        <v>4242.7946315717863</v>
      </c>
      <c r="AF4" s="1">
        <f>(BC!AF26+Surrenders_BC!AE14)*Surrenders_BC!$B4</f>
        <v>4471.6527120982091</v>
      </c>
      <c r="AG4" s="1">
        <f>(BC!AG26+Surrenders_BC!AF14)*Surrenders_BC!$B4</f>
        <v>4697.077921416736</v>
      </c>
      <c r="AH4" s="1">
        <f>(BC!AH26+Surrenders_BC!AG14)*Surrenders_BC!$B4</f>
        <v>4919.1217525954853</v>
      </c>
      <c r="AI4" s="1">
        <f>(BC!AI26+Surrenders_BC!AH14)*Surrenders_BC!$B4</f>
        <v>5137.8349263065529</v>
      </c>
      <c r="AJ4" s="1">
        <f>(BC!AJ26+Surrenders_BC!AI14)*Surrenders_BC!$B4</f>
        <v>5315.7674024119542</v>
      </c>
      <c r="AK4" s="1">
        <f>(BC!AK26+Surrenders_BC!AJ14)*Surrenders_BC!$B4</f>
        <v>5528.5308913757754</v>
      </c>
      <c r="AL4" s="1">
        <f>(BC!AL26+Surrenders_BC!AK14)*Surrenders_BC!$B4</f>
        <v>5700.602928005138</v>
      </c>
      <c r="AM4" s="1">
        <f>(BC!AM26+Surrenders_BC!AL14)*Surrenders_BC!$B4</f>
        <v>5907.5938840850613</v>
      </c>
      <c r="AN4" s="1">
        <f>(BC!AN26+Surrenders_BC!AM14)*Surrenders_BC!$B4</f>
        <v>6111.479975823785</v>
      </c>
      <c r="AO4" s="1">
        <f>(BC!AO26+Surrenders_BC!AN14)*Surrenders_BC!$B4</f>
        <v>6402.3077761864279</v>
      </c>
      <c r="AP4" s="1">
        <f>(BC!AP26+Surrenders_BC!AO14)*Surrenders_BC!$B4</f>
        <v>6688.7731595436317</v>
      </c>
      <c r="AQ4" s="1">
        <f>(BC!AQ26+Surrenders_BC!AP14)*Surrenders_BC!$B4</f>
        <v>6970.9415621504768</v>
      </c>
      <c r="AR4" s="1">
        <f>(BC!AR26+Surrenders_BC!AQ14)*Surrenders_BC!$B4</f>
        <v>7248.8774387182193</v>
      </c>
      <c r="AS4" s="1">
        <f>(BC!AS26+Surrenders_BC!AR14)*Surrenders_BC!$B4</f>
        <v>7522.6442771374459</v>
      </c>
      <c r="AT4" s="1">
        <f>(BC!AT26+Surrenders_BC!AS14)*Surrenders_BC!$B4</f>
        <v>7792.3046129803843</v>
      </c>
      <c r="AU4" s="1">
        <f>(BC!AU26+Surrenders_BC!AT14)*Surrenders_BC!$B4</f>
        <v>8057.920043785678</v>
      </c>
      <c r="AV4" s="1">
        <f>(BC!AV26+Surrenders_BC!AU14)*Surrenders_BC!$B4</f>
        <v>8282.0512431288935</v>
      </c>
      <c r="AW4" s="1">
        <f>(BC!AW26+Surrenders_BC!AV14)*Surrenders_BC!$B4</f>
        <v>8540.3204744819595</v>
      </c>
      <c r="AX4" s="1">
        <f>(BC!AX26+Surrenders_BC!AW14)*Surrenders_BC!$B4</f>
        <v>8757.2156673647314</v>
      </c>
      <c r="AY4" s="1">
        <f>(BC!AY26+Surrenders_BC!AX14)*Surrenders_BC!$B4</f>
        <v>9008.3574323542598</v>
      </c>
      <c r="AZ4" s="1">
        <f t="shared" si="3"/>
        <v>30627.07996458287</v>
      </c>
      <c r="BA4" s="1">
        <f t="shared" si="4"/>
        <v>57241.094802224092</v>
      </c>
      <c r="BB4" s="1">
        <f t="shared" si="5"/>
        <v>91383.193663655897</v>
      </c>
    </row>
    <row r="5" spans="1:54" x14ac:dyDescent="0.3">
      <c r="A5" s="5" t="s">
        <v>20</v>
      </c>
      <c r="B5" s="18">
        <v>1.7999999999999999E-2</v>
      </c>
      <c r="C5" s="1">
        <f>BC!C27*Surrenders_BC!$B5</f>
        <v>1278</v>
      </c>
      <c r="D5" s="1">
        <f>(BC!D27+Surrenders_BC!C15)*Surrenders_BC!$B5</f>
        <v>1632.9959999999999</v>
      </c>
      <c r="E5" s="1">
        <f>(BC!E27+Surrenders_BC!D15)*Surrenders_BC!$B5</f>
        <v>3205.6020720000001</v>
      </c>
      <c r="F5" s="1">
        <f>(BC!F27+Surrenders_BC!E15)*Surrenders_BC!$B5</f>
        <v>4227.9012347039998</v>
      </c>
      <c r="G5" s="1">
        <f>(BC!G27+Surrenders_BC!F15)*Surrenders_BC!$B5</f>
        <v>6347.7990124793268</v>
      </c>
      <c r="H5" s="1">
        <f>(BC!H27+Surrenders_BC!G15)*Surrenders_BC!$B5</f>
        <v>7529.5386302546995</v>
      </c>
      <c r="I5" s="1">
        <f>(BC!I27+Surrenders_BC!H15)*Surrenders_BC!$B5</f>
        <v>10490.006934910114</v>
      </c>
      <c r="J5" s="1">
        <f>(BC!J27+Surrenders_BC!I15)*Surrenders_BC!$B5</f>
        <v>11597.186810081732</v>
      </c>
      <c r="K5" s="1">
        <f>(BC!K27+Surrenders_BC!J15)*Surrenders_BC!$B5</f>
        <v>13584.437447500261</v>
      </c>
      <c r="L5" s="1">
        <f>(BC!L27+Surrenders_BC!K15)*Surrenders_BC!$B5</f>
        <v>15535.917573445256</v>
      </c>
      <c r="M5" s="1">
        <f>(BC!M27+Surrenders_BC!L15)*Surrenders_BC!$B5</f>
        <v>17452.271057123242</v>
      </c>
      <c r="N5" s="1">
        <f>(BC!N27+Surrenders_BC!M15)*Surrenders_BC!$B5</f>
        <v>18434.130178095023</v>
      </c>
      <c r="O5" s="1">
        <f t="shared" si="2"/>
        <v>111315.78695059367</v>
      </c>
      <c r="P5" s="1">
        <f>(BC!P27+Surrenders_BC!O15)*Surrenders_BC!$B5</f>
        <v>21198.315834889308</v>
      </c>
      <c r="Q5" s="1">
        <f>(BC!Q27+Surrenders_BC!P15)*Surrenders_BC!$B5</f>
        <v>23012.746149861301</v>
      </c>
      <c r="R5" s="1">
        <f>(BC!R27+Surrenders_BC!Q15)*Surrenders_BC!$B5</f>
        <v>25694.516719163796</v>
      </c>
      <c r="S5" s="1">
        <f>(BC!S27+Surrenders_BC!R15)*Surrenders_BC!$B5</f>
        <v>27428.015418218849</v>
      </c>
      <c r="T5" s="1">
        <f>(BC!T27+Surrenders_BC!S15)*Surrenders_BC!$B5</f>
        <v>30030.311140690908</v>
      </c>
      <c r="U5" s="1">
        <f>(BC!U27+Surrenders_BC!T15)*Surrenders_BC!$B5</f>
        <v>31685.765540158471</v>
      </c>
      <c r="V5" s="1">
        <f>(BC!V27+Surrenders_BC!U15)*Surrenders_BC!$B5</f>
        <v>34211.421760435616</v>
      </c>
      <c r="W5" s="1">
        <f>(BC!W27+Surrenders_BC!V15)*Surrenders_BC!$B5</f>
        <v>35791.61616874778</v>
      </c>
      <c r="X5" s="1">
        <f>(BC!X27+Surrenders_BC!W15)*Surrenders_BC!$B5</f>
        <v>38243.367077710318</v>
      </c>
      <c r="Y5" s="1">
        <f>(BC!Y27+Surrenders_BC!X15)*Surrenders_BC!$B5</f>
        <v>39750.986470311531</v>
      </c>
      <c r="Z5" s="1">
        <f>(BC!Z27+Surrenders_BC!Y15)*Surrenders_BC!$B5</f>
        <v>42131.468713845927</v>
      </c>
      <c r="AA5" s="1">
        <f>(BC!AA27+Surrenders_BC!Z15)*Surrenders_BC!$B5</f>
        <v>43569.102276996695</v>
      </c>
      <c r="AB5" s="1">
        <f>(BC!AB27+Surrenders_BC!AA15)*Surrenders_BC!$B5</f>
        <v>45880.858436010756</v>
      </c>
      <c r="AC5" s="1">
        <f>(BC!AC27+Surrenders_BC!AB15)*Surrenders_BC!$B5</f>
        <v>48547.002984162566</v>
      </c>
      <c r="AD5" s="1">
        <f>(BC!AD27+Surrenders_BC!AC15)*Surrenders_BC!$B5</f>
        <v>52065.156930447636</v>
      </c>
      <c r="AE5" s="1">
        <f>(BC!AE27+Surrenders_BC!AD15)*Surrenders_BC!$B5</f>
        <v>54619.984105699579</v>
      </c>
      <c r="AF5" s="1">
        <f>(BC!AF27+Surrenders_BC!AE15)*Surrenders_BC!$B5</f>
        <v>58028.824391796988</v>
      </c>
      <c r="AG5" s="1">
        <f>(BC!AG27+Surrenders_BC!AF15)*Surrenders_BC!$B5</f>
        <v>60476.305552744641</v>
      </c>
      <c r="AH5" s="1">
        <f>(BC!AH27+Surrenders_BC!AG15)*Surrenders_BC!$B5</f>
        <v>63779.732052795232</v>
      </c>
      <c r="AI5" s="1">
        <f>(BC!AI27+Surrenders_BC!AH15)*Surrenders_BC!$B5</f>
        <v>66123.696875844922</v>
      </c>
      <c r="AJ5" s="1">
        <f>(BC!AJ27+Surrenders_BC!AI15)*Surrenders_BC!$B5</f>
        <v>69325.470332079713</v>
      </c>
      <c r="AK5" s="1">
        <f>(BC!AK27+Surrenders_BC!AJ15)*Surrenders_BC!$B5</f>
        <v>71569.611866102277</v>
      </c>
      <c r="AL5" s="1">
        <f>(BC!AL27+Surrenders_BC!AK15)*Surrenders_BC!$B5</f>
        <v>74673.358852512436</v>
      </c>
      <c r="AM5" s="1">
        <f>(BC!AM27+Surrenders_BC!AL15)*Surrenders_BC!$B5</f>
        <v>76821.238393167223</v>
      </c>
      <c r="AN5" s="1">
        <f>(BC!AN27+Surrenders_BC!AM15)*Surrenders_BC!$B5</f>
        <v>79830.456102090218</v>
      </c>
      <c r="AO5" s="1">
        <f>(BC!AO27+Surrenders_BC!AN15)*Surrenders_BC!$B5</f>
        <v>83181.507892252586</v>
      </c>
      <c r="AP5" s="1">
        <f>(BC!AP27+Surrenders_BC!AO15)*Surrenders_BC!$B5</f>
        <v>87372.240750192039</v>
      </c>
      <c r="AQ5" s="1">
        <f>(BC!AQ27+Surrenders_BC!AP15)*Surrenders_BC!$B5</f>
        <v>90587.540416688586</v>
      </c>
      <c r="AR5" s="1">
        <f>(BC!AR27+Surrenders_BC!AQ15)*Surrenders_BC!$B5</f>
        <v>94644.964689188186</v>
      </c>
      <c r="AS5" s="1">
        <f>(BC!AS27+Surrenders_BC!AR15)*Surrenders_BC!$B5</f>
        <v>97729.355324782795</v>
      </c>
      <c r="AT5" s="1">
        <f>(BC!AT27+Surrenders_BC!AS15)*Surrenders_BC!$B5</f>
        <v>101658.22692893671</v>
      </c>
      <c r="AU5" s="1">
        <f>(BC!AU27+Surrenders_BC!AT15)*Surrenders_BC!$B5</f>
        <v>104616.37884421585</v>
      </c>
      <c r="AV5" s="1">
        <f>(BC!AV27+Surrenders_BC!AU15)*Surrenders_BC!$B5</f>
        <v>108421.28402501998</v>
      </c>
      <c r="AW5" s="1">
        <f>(BC!AW27+Surrenders_BC!AV15)*Surrenders_BC!$B5</f>
        <v>111257.70091256962</v>
      </c>
      <c r="AX5" s="1">
        <f>(BC!AX27+Surrenders_BC!AW15)*Surrenders_BC!$B5</f>
        <v>114943.06229614337</v>
      </c>
      <c r="AY5" s="1">
        <f>(BC!AY27+Surrenders_BC!AX15)*Surrenders_BC!$B5</f>
        <v>117662.08717481278</v>
      </c>
      <c r="AZ5" s="1">
        <f t="shared" si="3"/>
        <v>392747.6332710305</v>
      </c>
      <c r="BA5" s="1">
        <f t="shared" si="4"/>
        <v>741911.24077336409</v>
      </c>
      <c r="BB5" s="1">
        <f t="shared" si="5"/>
        <v>1191904.8053568928</v>
      </c>
    </row>
    <row r="6" spans="1:54" x14ac:dyDescent="0.3">
      <c r="A6" s="5" t="s">
        <v>21</v>
      </c>
      <c r="B6" s="18">
        <v>0.02</v>
      </c>
      <c r="C6" s="1">
        <f>BC!C28*Surrenders_BC!$B6</f>
        <v>7450</v>
      </c>
      <c r="D6" s="1">
        <f>(BC!D28+Surrenders_BC!C16)*Surrenders_BC!$B6</f>
        <v>14751</v>
      </c>
      <c r="E6" s="1">
        <f>(BC!E28+Surrenders_BC!D16)*Surrenders_BC!$B6</f>
        <v>19005.98</v>
      </c>
      <c r="F6" s="1">
        <f>(BC!F28+Surrenders_BC!E16)*Surrenders_BC!$B6</f>
        <v>30625.860400000001</v>
      </c>
      <c r="G6" s="1">
        <f>(BC!G28+Surrenders_BC!F16)*Surrenders_BC!$B6</f>
        <v>43413.343192</v>
      </c>
      <c r="H6" s="1">
        <f>(BC!H28+Surrenders_BC!G16)*Surrenders_BC!$B6</f>
        <v>55945.076328160001</v>
      </c>
      <c r="I6" s="1">
        <f>(BC!I28+Surrenders_BC!H16)*Surrenders_BC!$B6</f>
        <v>68226.174801596804</v>
      </c>
      <c r="J6" s="1">
        <f>(BC!J28+Surrenders_BC!I16)*Surrenders_BC!$B6</f>
        <v>80261.651305564868</v>
      </c>
      <c r="K6" s="1">
        <f>(BC!K28+Surrenders_BC!J16)*Surrenders_BC!$B6</f>
        <v>92056.418279453574</v>
      </c>
      <c r="L6" s="1">
        <f>(BC!L28+Surrenders_BC!K16)*Surrenders_BC!$B6</f>
        <v>98615.289913864515</v>
      </c>
      <c r="M6" s="1">
        <f>(BC!M28+Surrenders_BC!L16)*Surrenders_BC!$B6</f>
        <v>110042.98411558721</v>
      </c>
      <c r="N6" s="1">
        <f>(BC!N28+Surrenders_BC!M16)*Surrenders_BC!$B6</f>
        <v>121242.12443327546</v>
      </c>
      <c r="O6" s="1">
        <f t="shared" si="2"/>
        <v>741635.90276950237</v>
      </c>
      <c r="P6" s="1">
        <f>(BC!P28+Surrenders_BC!O16)*Surrenders_BC!$B6</f>
        <v>132217.28194460995</v>
      </c>
      <c r="Q6" s="1">
        <f>(BC!Q28+Surrenders_BC!P16)*Surrenders_BC!$B6</f>
        <v>142972.93630571777</v>
      </c>
      <c r="R6" s="1">
        <f>(BC!R28+Surrenders_BC!Q16)*Surrenders_BC!$B6</f>
        <v>148513.47757960341</v>
      </c>
      <c r="S6" s="1">
        <f>(BC!S28+Surrenders_BC!R16)*Surrenders_BC!$B6</f>
        <v>163943.20802801134</v>
      </c>
      <c r="T6" s="1">
        <f>(BC!T28+Surrenders_BC!S16)*Surrenders_BC!$B6</f>
        <v>174064.3438674511</v>
      </c>
      <c r="U6" s="1">
        <f>(BC!U28+Surrenders_BC!T16)*Surrenders_BC!$B6</f>
        <v>178983.05699010208</v>
      </c>
      <c r="V6" s="1">
        <f>(BC!V28+Surrenders_BC!U16)*Surrenders_BC!$B6</f>
        <v>193803.39585030006</v>
      </c>
      <c r="W6" s="1">
        <f>(BC!W28+Surrenders_BC!V16)*Surrenders_BC!$B6</f>
        <v>203327.32793329403</v>
      </c>
      <c r="X6" s="1">
        <f>(BC!X28+Surrenders_BC!W16)*Surrenders_BC!$B6</f>
        <v>207660.78137462813</v>
      </c>
      <c r="Y6" s="1">
        <f>(BC!Y28+Surrenders_BC!X16)*Surrenders_BC!$B6</f>
        <v>216907.56574713558</v>
      </c>
      <c r="Z6" s="1">
        <f>(BC!Z28+Surrenders_BC!Y16)*Surrenders_BC!$B6</f>
        <v>225969.41443219286</v>
      </c>
      <c r="AA6" s="1">
        <f>(BC!AA28+Surrenders_BC!Z16)*Surrenders_BC!$B6</f>
        <v>229850.02614354901</v>
      </c>
      <c r="AB6" s="1">
        <f>(BC!AB28+Surrenders_BC!AA16)*Surrenders_BC!$B6</f>
        <v>243653.02562067803</v>
      </c>
      <c r="AC6" s="1">
        <f>(BC!AC28+Surrenders_BC!AB16)*Surrenders_BC!$B6</f>
        <v>260579.96510826447</v>
      </c>
      <c r="AD6" s="1">
        <f>(BC!AD28+Surrenders_BC!AC16)*Surrenders_BC!$B6</f>
        <v>272168.3658060992</v>
      </c>
      <c r="AE6" s="1">
        <f>(BC!AE28+Surrenders_BC!AD16)*Surrenders_BC!$B6</f>
        <v>293524.99848997721</v>
      </c>
      <c r="AF6" s="1">
        <f>(BC!AF28+Surrenders_BC!AE16)*Surrenders_BC!$B6</f>
        <v>309454.49852017767</v>
      </c>
      <c r="AG6" s="1">
        <f>(BC!AG28+Surrenders_BC!AF16)*Surrenders_BC!$B6</f>
        <v>320065.40854977409</v>
      </c>
      <c r="AH6" s="1">
        <f>(BC!AH28+Surrenders_BC!AG16)*Surrenders_BC!$B6</f>
        <v>340464.10037877859</v>
      </c>
      <c r="AI6" s="1">
        <f>(BC!AI28+Surrenders_BC!AH16)*Surrenders_BC!$B6</f>
        <v>355454.81837120303</v>
      </c>
      <c r="AJ6" s="1">
        <f>(BC!AJ28+Surrenders_BC!AI16)*Surrenders_BC!$B6</f>
        <v>365145.72200377897</v>
      </c>
      <c r="AK6" s="1">
        <f>(BC!AK28+Surrenders_BC!AJ16)*Surrenders_BC!$B6</f>
        <v>379642.80756370339</v>
      </c>
      <c r="AL6" s="1">
        <f>(BC!AL28+Surrenders_BC!AK16)*Surrenders_BC!$B6</f>
        <v>393849.95141242928</v>
      </c>
      <c r="AM6" s="1">
        <f>(BC!AM28+Surrenders_BC!AL16)*Surrenders_BC!$B6</f>
        <v>402772.95238418074</v>
      </c>
      <c r="AN6" s="1">
        <f>(BC!AN28+Surrenders_BC!AM16)*Surrenders_BC!$B6</f>
        <v>421517.49333649711</v>
      </c>
      <c r="AO6" s="1">
        <f>(BC!AO28+Surrenders_BC!AN16)*Surrenders_BC!$B6</f>
        <v>443287.14346976712</v>
      </c>
      <c r="AP6" s="1">
        <f>(BC!AP28+Surrenders_BC!AO16)*Surrenders_BC!$B6</f>
        <v>459621.40060037182</v>
      </c>
      <c r="AQ6" s="1">
        <f>(BC!AQ28+Surrenders_BC!AP16)*Surrenders_BC!$B6</f>
        <v>485628.97258836444</v>
      </c>
      <c r="AR6" s="1">
        <f>(BC!AR28+Surrenders_BC!AQ16)*Surrenders_BC!$B6</f>
        <v>506116.39313659712</v>
      </c>
      <c r="AS6" s="1">
        <f>(BC!AS28+Surrenders_BC!AR16)*Surrenders_BC!$B6</f>
        <v>521194.06527386518</v>
      </c>
      <c r="AT6" s="1">
        <f>(BC!AT28+Surrenders_BC!AS16)*Surrenders_BC!$B6</f>
        <v>545970.18396838789</v>
      </c>
      <c r="AU6" s="1">
        <f>(BC!AU28+Surrenders_BC!AT16)*Surrenders_BC!$B6</f>
        <v>565250.78028902016</v>
      </c>
      <c r="AV6" s="1">
        <f>(BC!AV28+Surrenders_BC!AU16)*Surrenders_BC!$B6</f>
        <v>579145.76468323974</v>
      </c>
      <c r="AW6" s="1">
        <f>(BC!AW28+Surrenders_BC!AV16)*Surrenders_BC!$B6</f>
        <v>597762.84938957496</v>
      </c>
      <c r="AX6" s="1">
        <f>(BC!AX28+Surrenders_BC!AW16)*Surrenders_BC!$B6</f>
        <v>616007.59240178345</v>
      </c>
      <c r="AY6" s="1">
        <f>(BC!AY28+Surrenders_BC!AX16)*Surrenders_BC!$B6</f>
        <v>628887.4405537477</v>
      </c>
      <c r="AZ6" s="1">
        <f t="shared" si="3"/>
        <v>2218212.8161965953</v>
      </c>
      <c r="BA6" s="1">
        <f t="shared" si="4"/>
        <v>3936776.6142090447</v>
      </c>
      <c r="BB6" s="1">
        <f t="shared" si="5"/>
        <v>6370390.0796912173</v>
      </c>
    </row>
    <row r="7" spans="1:54" x14ac:dyDescent="0.3">
      <c r="A7" s="5" t="s">
        <v>22</v>
      </c>
      <c r="B7" s="18">
        <v>0.02</v>
      </c>
      <c r="C7" s="1">
        <f>BC!C29*Surrenders_BC!$B7</f>
        <v>17640.000000000004</v>
      </c>
      <c r="D7" s="1">
        <f>(BC!D29+Surrenders_BC!C17)*Surrenders_BC!$B7</f>
        <v>52927.200000000004</v>
      </c>
      <c r="E7" s="1">
        <f>(BC!E29+Surrenders_BC!D17)*Surrenders_BC!$B7</f>
        <v>102628.65600000002</v>
      </c>
      <c r="F7" s="1">
        <f>(BC!F29+Surrenders_BC!E17)*Surrenders_BC!$B7</f>
        <v>168976.08288000003</v>
      </c>
      <c r="G7" s="1">
        <f>(BC!G29+Surrenders_BC!F17)*Surrenders_BC!$B7</f>
        <v>262076.56122240005</v>
      </c>
      <c r="H7" s="1">
        <f>(BC!H29+Surrenders_BC!G17)*Surrenders_BC!$B7</f>
        <v>335315.02999795205</v>
      </c>
      <c r="I7" s="1">
        <f>(BC!I29+Surrenders_BC!H17)*Surrenders_BC!$B7</f>
        <v>407088.72939799301</v>
      </c>
      <c r="J7" s="1">
        <f>(BC!J29+Surrenders_BC!I17)*Surrenders_BC!$B7</f>
        <v>495426.95481003314</v>
      </c>
      <c r="K7" s="1">
        <f>(BC!K29+Surrenders_BC!J17)*Surrenders_BC!$B7</f>
        <v>581998.41571383248</v>
      </c>
      <c r="L7" s="1">
        <f>(BC!L29+Surrenders_BC!K17)*Surrenders_BC!$B7</f>
        <v>666838.44739955582</v>
      </c>
      <c r="M7" s="1">
        <f>(BC!M29+Surrenders_BC!L17)*Surrenders_BC!$B7</f>
        <v>767981.67845156463</v>
      </c>
      <c r="N7" s="1">
        <f>(BC!N29+Surrenders_BC!M17)*Surrenders_BC!$B7</f>
        <v>849102.04488253326</v>
      </c>
      <c r="O7" s="1">
        <f t="shared" si="2"/>
        <v>4707999.8007558649</v>
      </c>
      <c r="P7" s="1">
        <f>(BC!P29+Surrenders_BC!O17)*Surrenders_BC!$B7</f>
        <v>910600.0039848825</v>
      </c>
      <c r="Q7" s="1">
        <f>(BC!Q29+Surrenders_BC!P17)*Surrenders_BC!$B7</f>
        <v>970868.00390518492</v>
      </c>
      <c r="R7" s="1">
        <f>(BC!R29+Surrenders_BC!Q17)*Surrenders_BC!$B7</f>
        <v>1047930.6438270812</v>
      </c>
      <c r="S7" s="1">
        <f>(BC!S29+Surrenders_BC!R17)*Surrenders_BC!$B7</f>
        <v>1105452.0309505395</v>
      </c>
      <c r="T7" s="1">
        <f>(BC!T29+Surrenders_BC!S17)*Surrenders_BC!$B7</f>
        <v>1179822.9903315287</v>
      </c>
      <c r="U7" s="1">
        <f>(BC!U29+Surrenders_BC!T17)*Surrenders_BC!$B7</f>
        <v>1252706.5305248981</v>
      </c>
      <c r="V7" s="1">
        <f>(BC!V29+Surrenders_BC!U17)*Surrenders_BC!$B7</f>
        <v>1306132.3999144004</v>
      </c>
      <c r="W7" s="1">
        <f>(BC!W29+Surrenders_BC!V17)*Surrenders_BC!$B7</f>
        <v>1376489.7519161124</v>
      </c>
      <c r="X7" s="1">
        <f>(BC!X29+Surrenders_BC!W17)*Surrenders_BC!$B7</f>
        <v>1463439.9568777902</v>
      </c>
      <c r="Y7" s="1">
        <f>(BC!Y29+Surrenders_BC!X17)*Surrenders_BC!$B7</f>
        <v>1530651.1577402344</v>
      </c>
      <c r="Z7" s="1">
        <f>(BC!Z29+Surrenders_BC!Y17)*Surrenders_BC!$B7</f>
        <v>1614518.1345854297</v>
      </c>
      <c r="AA7" s="1">
        <f>(BC!AA29+Surrenders_BC!Z17)*Surrenders_BC!$B7</f>
        <v>1696707.7718937213</v>
      </c>
      <c r="AB7" s="1">
        <f>(BC!AB29+Surrenders_BC!AA17)*Surrenders_BC!$B7</f>
        <v>1741253.6164558467</v>
      </c>
      <c r="AC7" s="1">
        <f>(BC!AC29+Surrenders_BC!AB17)*Surrenders_BC!$B7</f>
        <v>1863388.5441267297</v>
      </c>
      <c r="AD7" s="1">
        <f>(BC!AD29+Surrenders_BC!AC17)*Surrenders_BC!$B7</f>
        <v>1983080.7732441949</v>
      </c>
      <c r="AE7" s="1">
        <f>(BC!AE29+Surrenders_BC!AD17)*Surrenders_BC!$B7</f>
        <v>2082379.1577793111</v>
      </c>
      <c r="AF7" s="1">
        <f>(BC!AF29+Surrenders_BC!AE17)*Surrenders_BC!$B7</f>
        <v>2197691.5746237249</v>
      </c>
      <c r="AG7" s="1">
        <f>(BC!AG29+Surrenders_BC!AF17)*Surrenders_BC!$B7</f>
        <v>2310697.7431312506</v>
      </c>
      <c r="AH7" s="1">
        <f>(BC!AH29+Surrenders_BC!AG17)*Surrenders_BC!$B7</f>
        <v>2403443.7882686253</v>
      </c>
      <c r="AI7" s="1">
        <f>(BC!AI29+Surrenders_BC!AH17)*Surrenders_BC!$B7</f>
        <v>2512334.9125032532</v>
      </c>
      <c r="AJ7" s="1">
        <f>(BC!AJ29+Surrenders_BC!AI17)*Surrenders_BC!$B7</f>
        <v>2637048.2142531876</v>
      </c>
      <c r="AK7" s="1">
        <f>(BC!AK29+Surrenders_BC!AJ17)*Surrenders_BC!$B7</f>
        <v>2741267.2499681241</v>
      </c>
      <c r="AL7" s="1">
        <f>(BC!AL29+Surrenders_BC!AK17)*Surrenders_BC!$B7</f>
        <v>2861401.9049687618</v>
      </c>
      <c r="AM7" s="1">
        <f>(BC!AM29+Surrenders_BC!AL17)*Surrenders_BC!$B7</f>
        <v>2979133.8668693863</v>
      </c>
      <c r="AN7" s="1">
        <f>(BC!AN29+Surrenders_BC!AM17)*Surrenders_BC!$B7</f>
        <v>3058511.1895319987</v>
      </c>
      <c r="AO7" s="1">
        <f>(BC!AO29+Surrenders_BC!AN17)*Surrenders_BC!$B7</f>
        <v>3214780.9657413587</v>
      </c>
      <c r="AP7" s="1">
        <f>(BC!AP29+Surrenders_BC!AO17)*Surrenders_BC!$B7</f>
        <v>3367925.3464265312</v>
      </c>
      <c r="AQ7" s="1">
        <f>(BC!AQ29+Surrenders_BC!AP17)*Surrenders_BC!$B7</f>
        <v>3500006.8394980007</v>
      </c>
      <c r="AR7" s="1">
        <f>(BC!AR29+Surrenders_BC!AQ17)*Surrenders_BC!$B7</f>
        <v>3647446.7027080404</v>
      </c>
      <c r="AS7" s="1">
        <f>(BC!AS29+Surrenders_BC!AR17)*Surrenders_BC!$B7</f>
        <v>3791937.7686538799</v>
      </c>
      <c r="AT7" s="1">
        <f>(BC!AT29+Surrenders_BC!AS17)*Surrenders_BC!$B7</f>
        <v>3915539.0132808024</v>
      </c>
      <c r="AU7" s="1">
        <f>(BC!AU29+Surrenders_BC!AT17)*Surrenders_BC!$B7</f>
        <v>4054668.2330151862</v>
      </c>
      <c r="AV7" s="1">
        <f>(BC!AV29+Surrenders_BC!AU17)*Surrenders_BC!$B7</f>
        <v>4209014.868354883</v>
      </c>
      <c r="AW7" s="1">
        <f>(BC!AW29+Surrenders_BC!AV17)*Surrenders_BC!$B7</f>
        <v>4342274.5709877852</v>
      </c>
      <c r="AX7" s="1">
        <f>(BC!AX29+Surrenders_BC!AW17)*Surrenders_BC!$B7</f>
        <v>4490869.0795680294</v>
      </c>
      <c r="AY7" s="1">
        <f>(BC!AY29+Surrenders_BC!AX17)*Surrenders_BC!$B7</f>
        <v>4636491.6979766684</v>
      </c>
      <c r="AZ7" s="1">
        <f t="shared" si="3"/>
        <v>15455319.376451805</v>
      </c>
      <c r="BA7" s="1">
        <f t="shared" si="4"/>
        <v>28313121.346192393</v>
      </c>
      <c r="BB7" s="1">
        <f t="shared" si="5"/>
        <v>46229466.275743164</v>
      </c>
    </row>
    <row r="8" spans="1:54" x14ac:dyDescent="0.3">
      <c r="A8" s="5" t="s">
        <v>23</v>
      </c>
      <c r="B8" s="18">
        <v>1.7999999999999999E-2</v>
      </c>
      <c r="C8" s="1">
        <f>BC!C30*Surrenders_BC!$B8</f>
        <v>10080</v>
      </c>
      <c r="D8" s="1">
        <f>(BC!D30+Surrenders_BC!C18)*Surrenders_BC!$B8</f>
        <v>19978.559999999998</v>
      </c>
      <c r="E8" s="1">
        <f>(BC!E30+Surrenders_BC!D18)*Surrenders_BC!$B8</f>
        <v>74338.945919999998</v>
      </c>
      <c r="F8" s="1">
        <f>(BC!F30+Surrenders_BC!E18)*Surrenders_BC!$B8</f>
        <v>101800.84489343998</v>
      </c>
      <c r="G8" s="1">
        <f>(BC!G30+Surrenders_BC!F18)*Surrenders_BC!$B8</f>
        <v>134528.42968535807</v>
      </c>
      <c r="H8" s="1">
        <f>(BC!H30+Surrenders_BC!G18)*Surrenders_BC!$B8</f>
        <v>202666.91795102161</v>
      </c>
      <c r="I8" s="1">
        <f>(BC!I30+Surrenders_BC!H18)*Surrenders_BC!$B8</f>
        <v>233578.91342790323</v>
      </c>
      <c r="J8" s="1">
        <f>(BC!J30+Surrenders_BC!I18)*Surrenders_BC!$B8</f>
        <v>263934.49298620096</v>
      </c>
      <c r="K8" s="1">
        <f>(BC!K30+Surrenders_BC!J18)*Surrenders_BC!$B8</f>
        <v>329743.67211244936</v>
      </c>
      <c r="L8" s="1">
        <f>(BC!L30+Surrenders_BC!K18)*Surrenders_BC!$B8</f>
        <v>358368.28601442528</v>
      </c>
      <c r="M8" s="1">
        <f>(BC!M30+Surrenders_BC!L18)*Surrenders_BC!$B8</f>
        <v>386477.65686616558</v>
      </c>
      <c r="N8" s="1">
        <f>(BC!N30+Surrenders_BC!M18)*Surrenders_BC!$B8</f>
        <v>450081.05904257455</v>
      </c>
      <c r="O8" s="1">
        <f t="shared" si="2"/>
        <v>2565577.7788995388</v>
      </c>
      <c r="P8" s="1">
        <f>(BC!P30+Surrenders_BC!O18)*Surrenders_BC!$B8</f>
        <v>476539.59997980826</v>
      </c>
      <c r="Q8" s="1">
        <f>(BC!Q30+Surrenders_BC!P18)*Surrenders_BC!$B8</f>
        <v>502521.88718017173</v>
      </c>
      <c r="R8" s="1">
        <f>(BC!R30+Surrenders_BC!Q18)*Surrenders_BC!$B8</f>
        <v>564036.49321092863</v>
      </c>
      <c r="S8" s="1">
        <f>(BC!S30+Surrenders_BC!R18)*Surrenders_BC!$B8</f>
        <v>588443.83633313188</v>
      </c>
      <c r="T8" s="1">
        <f>(BC!T30+Surrenders_BC!S18)*Surrenders_BC!$B8</f>
        <v>612411.84727913537</v>
      </c>
      <c r="U8" s="1">
        <f>(BC!U30+Surrenders_BC!T18)*Surrenders_BC!$B8</f>
        <v>671948.43402811105</v>
      </c>
      <c r="V8" s="1">
        <f>(BC!V30+Surrenders_BC!U18)*Surrenders_BC!$B8</f>
        <v>694413.3622156051</v>
      </c>
      <c r="W8" s="1">
        <f>(BC!W30+Surrenders_BC!V18)*Surrenders_BC!$B8</f>
        <v>716473.92169572413</v>
      </c>
      <c r="X8" s="1">
        <f>(BC!X30+Surrenders_BC!W18)*Surrenders_BC!$B8</f>
        <v>774137.3911052011</v>
      </c>
      <c r="Y8" s="1">
        <f>(BC!Y30+Surrenders_BC!X18)*Surrenders_BC!$B8</f>
        <v>794762.91806530755</v>
      </c>
      <c r="Z8" s="1">
        <f>(BC!Z30+Surrenders_BC!Y18)*Surrenders_BC!$B8</f>
        <v>815017.18554013188</v>
      </c>
      <c r="AA8" s="1">
        <f>(BC!AA30+Surrenders_BC!Z18)*Surrenders_BC!$B8</f>
        <v>870906.87620040949</v>
      </c>
      <c r="AB8" s="1">
        <f>(BC!AB30+Surrenders_BC!AA18)*Surrenders_BC!$B8</f>
        <v>889790.55242880224</v>
      </c>
      <c r="AC8" s="1">
        <f>(BC!AC30+Surrenders_BC!AB18)*Surrenders_BC!$B8</f>
        <v>942894.32248508371</v>
      </c>
      <c r="AD8" s="1">
        <f>(BC!AD30+Surrenders_BC!AC18)*Surrenders_BC!$B8</f>
        <v>1031042.2246803523</v>
      </c>
      <c r="AE8" s="1">
        <f>(BC!AE30+Surrenders_BC!AD18)*Surrenders_BC!$B8</f>
        <v>1081603.464636106</v>
      </c>
      <c r="AF8" s="1">
        <f>(BC!AF30+Surrenders_BC!AE18)*Surrenders_BC!$B8</f>
        <v>1131254.602272656</v>
      </c>
      <c r="AG8" s="1">
        <f>(BC!AG30+Surrenders_BC!AF18)*Surrenders_BC!$B8</f>
        <v>1216012.0194317482</v>
      </c>
      <c r="AH8" s="1">
        <f>(BC!AH30+Surrenders_BC!AG18)*Surrenders_BC!$B8</f>
        <v>1263243.8030819765</v>
      </c>
      <c r="AI8" s="1">
        <f>(BC!AI30+Surrenders_BC!AH18)*Surrenders_BC!$B8</f>
        <v>1309625.414626501</v>
      </c>
      <c r="AJ8" s="1">
        <f>(BC!AJ30+Surrenders_BC!AI18)*Surrenders_BC!$B8</f>
        <v>1391172.157163224</v>
      </c>
      <c r="AK8" s="1">
        <f>(BC!AK30+Surrenders_BC!AJ18)*Surrenders_BC!$B8</f>
        <v>1435251.0583342861</v>
      </c>
      <c r="AL8" s="1">
        <f>(BC!AL30+Surrenders_BC!AK18)*Surrenders_BC!$B8</f>
        <v>1478536.5392842689</v>
      </c>
      <c r="AM8" s="1">
        <f>(BC!AM30+Surrenders_BC!AL18)*Surrenders_BC!$B8</f>
        <v>1557042.8815771521</v>
      </c>
      <c r="AN8" s="1">
        <f>(BC!AN30+Surrenders_BC!AM18)*Surrenders_BC!$B8</f>
        <v>1598136.1097087632</v>
      </c>
      <c r="AO8" s="1">
        <f>(BC!AO30+Surrenders_BC!AN18)*Surrenders_BC!$B8</f>
        <v>1673049.6597340056</v>
      </c>
      <c r="AP8" s="1">
        <f>(BC!AP30+Surrenders_BC!AO18)*Surrenders_BC!$B8</f>
        <v>1782614.7658587934</v>
      </c>
      <c r="AQ8" s="1">
        <f>(BC!AQ30+Surrenders_BC!AP18)*Surrenders_BC!$B8</f>
        <v>1854207.7000733351</v>
      </c>
      <c r="AR8" s="1">
        <f>(BC!AR30+Surrenders_BC!AQ18)*Surrenders_BC!$B8</f>
        <v>1924511.9614720151</v>
      </c>
      <c r="AS8" s="1">
        <f>(BC!AS30+Surrenders_BC!AR18)*Surrenders_BC!$B8</f>
        <v>2029550.7461655186</v>
      </c>
      <c r="AT8" s="1">
        <f>(BC!AT30+Surrenders_BC!AS18)*Surrenders_BC!$B8</f>
        <v>2096698.8327345394</v>
      </c>
      <c r="AU8" s="1">
        <f>(BC!AU30+Surrenders_BC!AT18)*Surrenders_BC!$B8</f>
        <v>2162638.2537453179</v>
      </c>
      <c r="AV8" s="1">
        <f>(BC!AV30+Surrenders_BC!AU18)*Surrenders_BC!$B8</f>
        <v>2263390.7651779018</v>
      </c>
      <c r="AW8" s="1">
        <f>(BC!AW30+Surrenders_BC!AV18)*Surrenders_BC!$B8</f>
        <v>2326329.7314046999</v>
      </c>
      <c r="AX8" s="1">
        <f>(BC!AX30+Surrenders_BC!AW18)*Surrenders_BC!$B8</f>
        <v>2388135.7962394152</v>
      </c>
      <c r="AY8" s="1">
        <f>(BC!AY30+Surrenders_BC!AX18)*Surrenders_BC!$B8</f>
        <v>2484829.3519071052</v>
      </c>
      <c r="AZ8" s="1">
        <f t="shared" si="3"/>
        <v>8081613.7528336663</v>
      </c>
      <c r="BA8" s="1">
        <f t="shared" si="4"/>
        <v>14727469.040002156</v>
      </c>
      <c r="BB8" s="1">
        <f t="shared" si="5"/>
        <v>24584093.674221411</v>
      </c>
    </row>
    <row r="9" spans="1:54" x14ac:dyDescent="0.3">
      <c r="A9" s="5" t="s">
        <v>24</v>
      </c>
      <c r="B9" s="18">
        <v>1.7999999999999999E-2</v>
      </c>
      <c r="C9" s="1">
        <f>BC!C31*Surrenders_BC!$B9</f>
        <v>9450</v>
      </c>
      <c r="D9" s="1">
        <f>(BC!D31+Surrenders_BC!C19)*Surrenders_BC!$B9</f>
        <v>27729.899999999998</v>
      </c>
      <c r="E9" s="1">
        <f>(BC!E31+Surrenders_BC!D19)*Surrenders_BC!$B9</f>
        <v>44780.7618</v>
      </c>
      <c r="F9" s="1">
        <f>(BC!F31+Surrenders_BC!E19)*Surrenders_BC!$B9</f>
        <v>79974.708087599996</v>
      </c>
      <c r="G9" s="1">
        <f>(BC!G31+Surrenders_BC!F19)*Surrenders_BC!$B9</f>
        <v>110935.1633420232</v>
      </c>
      <c r="H9" s="1">
        <f>(BC!H31+Surrenders_BC!G19)*Surrenders_BC!$B9</f>
        <v>150338.33040186678</v>
      </c>
      <c r="I9" s="1">
        <f>(BC!I31+Surrenders_BC!H19)*Surrenders_BC!$B9</f>
        <v>180032.24045463317</v>
      </c>
      <c r="J9" s="1">
        <f>(BC!J31+Surrenders_BC!I19)*Surrenders_BC!$B9</f>
        <v>218191.66012644977</v>
      </c>
      <c r="K9" s="1">
        <f>(BC!K31+Surrenders_BC!J19)*Surrenders_BC!$B9</f>
        <v>246664.21024417368</v>
      </c>
      <c r="L9" s="1">
        <f>(BC!L31+Surrenders_BC!K19)*Surrenders_BC!$B9</f>
        <v>283624.25445977855</v>
      </c>
      <c r="M9" s="1">
        <f>(BC!M31+Surrenders_BC!L19)*Surrenders_BC!$B9</f>
        <v>310919.0178795025</v>
      </c>
      <c r="N9" s="1">
        <f>(BC!N31+Surrenders_BC!M19)*Surrenders_BC!$B9</f>
        <v>346722.47555767151</v>
      </c>
      <c r="O9" s="1">
        <f t="shared" si="2"/>
        <v>2009362.7223536992</v>
      </c>
      <c r="P9" s="1">
        <f>(BC!P31+Surrenders_BC!O19)*Surrenders_BC!$B9</f>
        <v>372881.47099763341</v>
      </c>
      <c r="Q9" s="1">
        <f>(BC!Q31+Surrenders_BC!P19)*Surrenders_BC!$B9</f>
        <v>407569.60451967607</v>
      </c>
      <c r="R9" s="1">
        <f>(BC!R31+Surrenders_BC!Q19)*Surrenders_BC!$B9</f>
        <v>432633.35163832188</v>
      </c>
      <c r="S9" s="1">
        <f>(BC!S31+Surrenders_BC!R19)*Surrenders_BC!$B9</f>
        <v>466245.9513088321</v>
      </c>
      <c r="T9" s="1">
        <f>(BC!T31+Surrenders_BC!S19)*Surrenders_BC!$B9</f>
        <v>490253.52418527316</v>
      </c>
      <c r="U9" s="1">
        <f>(BC!U31+Surrenders_BC!T19)*Surrenders_BC!$B9</f>
        <v>522828.96074993821</v>
      </c>
      <c r="V9" s="1">
        <f>(BC!V31+Surrenders_BC!U19)*Surrenders_BC!$B9</f>
        <v>545818.03945643932</v>
      </c>
      <c r="W9" s="1">
        <f>(BC!W31+Surrenders_BC!V19)*Surrenders_BC!$B9</f>
        <v>577393.31474622339</v>
      </c>
      <c r="X9" s="1">
        <f>(BC!X31+Surrenders_BC!W19)*Surrenders_BC!$B9</f>
        <v>599400.2350807914</v>
      </c>
      <c r="Y9" s="1">
        <f>(BC!Y31+Surrenders_BC!X19)*Surrenders_BC!$B9</f>
        <v>630011.03084933723</v>
      </c>
      <c r="Z9" s="1">
        <f>(BC!Z31+Surrenders_BC!Y19)*Surrenders_BC!$B9</f>
        <v>651070.83229404921</v>
      </c>
      <c r="AA9" s="1">
        <f>(BC!AA31+Surrenders_BC!Z19)*Surrenders_BC!$B9</f>
        <v>680751.55731275631</v>
      </c>
      <c r="AB9" s="1">
        <f>(BC!AB31+Surrenders_BC!AA19)*Surrenders_BC!$B9</f>
        <v>700898.02928112668</v>
      </c>
      <c r="AC9" s="1">
        <f>(BC!AC31+Surrenders_BC!AB19)*Surrenders_BC!$B9</f>
        <v>762081.86475406645</v>
      </c>
      <c r="AD9" s="1">
        <f>(BC!AD31+Surrenders_BC!AC19)*Surrenders_BC!$B9</f>
        <v>813164.39118849323</v>
      </c>
      <c r="AE9" s="1">
        <f>(BC!AE31+Surrenders_BC!AD19)*Surrenders_BC!$B9</f>
        <v>872327.43214710033</v>
      </c>
      <c r="AF9" s="1">
        <f>(BC!AF31+Surrenders_BC!AE19)*Surrenders_BC!$B9</f>
        <v>921425.53836845257</v>
      </c>
      <c r="AG9" s="1">
        <f>(BC!AG31+Surrenders_BC!AF19)*Surrenders_BC!$B9</f>
        <v>978639.87867782032</v>
      </c>
      <c r="AH9" s="1">
        <f>(BC!AH31+Surrenders_BC!AG19)*Surrenders_BC!$B9</f>
        <v>1025824.3608616195</v>
      </c>
      <c r="AI9" s="1">
        <f>(BC!AI31+Surrenders_BC!AH19)*Surrenders_BC!$B9</f>
        <v>1081159.5223661102</v>
      </c>
      <c r="AJ9" s="1">
        <f>(BC!AJ31+Surrenders_BC!AI19)*Surrenders_BC!$B9</f>
        <v>1126498.6509635204</v>
      </c>
      <c r="AK9" s="1">
        <f>(BC!AK31+Surrenders_BC!AJ19)*Surrenders_BC!$B9</f>
        <v>1180021.675246177</v>
      </c>
      <c r="AL9" s="1">
        <f>(BC!AL31+Surrenders_BC!AK19)*Surrenders_BC!$B9</f>
        <v>1223581.2850917457</v>
      </c>
      <c r="AM9" s="1">
        <f>(BC!AM31+Surrenders_BC!AL19)*Surrenders_BC!$B9</f>
        <v>1275356.8219600942</v>
      </c>
      <c r="AN9" s="1">
        <f>(BC!AN31+Surrenders_BC!AM19)*Surrenders_BC!$B9</f>
        <v>1317200.3991648126</v>
      </c>
      <c r="AO9" s="1">
        <f>(BC!AO31+Surrenders_BC!AN19)*Surrenders_BC!$B9</f>
        <v>1399690.7919798461</v>
      </c>
      <c r="AP9" s="1">
        <f>(BC!AP31+Surrenders_BC!AO19)*Surrenders_BC!$B9</f>
        <v>1471696.3577242086</v>
      </c>
      <c r="AQ9" s="1">
        <f>(BC!AQ31+Surrenders_BC!AP19)*Surrenders_BC!$B9</f>
        <v>1551405.8232851729</v>
      </c>
      <c r="AR9" s="1">
        <f>(BC!AR31+Surrenders_BC!AQ19)*Surrenders_BC!$B9</f>
        <v>1620680.5184660398</v>
      </c>
      <c r="AS9" s="1">
        <f>(BC!AS31+Surrenders_BC!AR19)*Surrenders_BC!$B9</f>
        <v>1697708.2691336512</v>
      </c>
      <c r="AT9" s="1">
        <f>(BC!AT31+Surrenders_BC!AS19)*Surrenders_BC!$B9</f>
        <v>1764349.5202892453</v>
      </c>
      <c r="AU9" s="1">
        <f>(BC!AU31+Surrenders_BC!AT19)*Surrenders_BC!$B9</f>
        <v>1838791.2289240388</v>
      </c>
      <c r="AV9" s="1">
        <f>(BC!AV31+Surrenders_BC!AU19)*Surrenders_BC!$B9</f>
        <v>1902892.9868034062</v>
      </c>
      <c r="AW9" s="1">
        <f>(BC!AW31+Surrenders_BC!AV19)*Surrenders_BC!$B9</f>
        <v>1974840.9130409448</v>
      </c>
      <c r="AX9" s="1">
        <f>(BC!AX31+Surrenders_BC!AW19)*Surrenders_BC!$B9</f>
        <v>2036493.7766062077</v>
      </c>
      <c r="AY9" s="1">
        <f>(BC!AY31+Surrenders_BC!AX19)*Surrenders_BC!$B9</f>
        <v>2106036.8886272958</v>
      </c>
      <c r="AZ9" s="1">
        <f t="shared" si="3"/>
        <v>6376857.8731392715</v>
      </c>
      <c r="BA9" s="1">
        <f t="shared" si="4"/>
        <v>11960979.450906327</v>
      </c>
      <c r="BB9" s="1">
        <f t="shared" si="5"/>
        <v>20681787.474044871</v>
      </c>
    </row>
    <row r="10" spans="1:54" x14ac:dyDescent="0.3">
      <c r="A10" s="5" t="s">
        <v>25</v>
      </c>
      <c r="B10" s="18">
        <v>1.7999999999999999E-2</v>
      </c>
      <c r="C10" s="1">
        <f>BC!C32*Surrenders_BC!$B10</f>
        <v>0</v>
      </c>
      <c r="D10" s="1">
        <f>(BC!D32+Surrenders_BC!C20)*Surrenders_BC!$B10</f>
        <v>0</v>
      </c>
      <c r="E10" s="1">
        <f>(BC!E32+Surrenders_BC!D20)*Surrenders_BC!$B10</f>
        <v>0</v>
      </c>
      <c r="F10" s="1">
        <f>(BC!F32+Surrenders_BC!E20)*Surrenders_BC!$B10</f>
        <v>0</v>
      </c>
      <c r="G10" s="1">
        <f>(BC!G32+Surrenders_BC!F20)*Surrenders_BC!$B10</f>
        <v>0</v>
      </c>
      <c r="H10" s="1">
        <f>(BC!H32+Surrenders_BC!G20)*Surrenders_BC!$B10</f>
        <v>0</v>
      </c>
      <c r="I10" s="1">
        <f>(BC!I32+Surrenders_BC!H20)*Surrenders_BC!$B10</f>
        <v>0</v>
      </c>
      <c r="J10" s="1">
        <f>(BC!J32+Surrenders_BC!I20)*Surrenders_BC!$B10</f>
        <v>0</v>
      </c>
      <c r="K10" s="1">
        <f>(BC!K32+Surrenders_BC!J20)*Surrenders_BC!$B10</f>
        <v>0</v>
      </c>
      <c r="L10" s="1">
        <f>(BC!L32+Surrenders_BC!K20)*Surrenders_BC!$B10</f>
        <v>0</v>
      </c>
      <c r="M10" s="1">
        <f>(BC!M32+Surrenders_BC!L20)*Surrenders_BC!$B10</f>
        <v>0</v>
      </c>
      <c r="N10" s="1">
        <f>(BC!N32+Surrenders_BC!M20)*Surrenders_BC!$B10</f>
        <v>0</v>
      </c>
      <c r="O10" s="1">
        <f t="shared" si="2"/>
        <v>0</v>
      </c>
      <c r="P10" s="1">
        <f>(BC!P32+Surrenders_BC!O20)*Surrenders_BC!$B10</f>
        <v>0</v>
      </c>
      <c r="Q10" s="1">
        <f>(BC!Q32+Surrenders_BC!P20)*Surrenders_BC!$B10</f>
        <v>0</v>
      </c>
      <c r="R10" s="1">
        <f>(BC!R32+Surrenders_BC!Q20)*Surrenders_BC!$B10</f>
        <v>0</v>
      </c>
      <c r="S10" s="1">
        <f>(BC!S32+Surrenders_BC!R20)*Surrenders_BC!$B10</f>
        <v>0</v>
      </c>
      <c r="T10" s="1">
        <f>(BC!T32+Surrenders_BC!S20)*Surrenders_BC!$B10</f>
        <v>0</v>
      </c>
      <c r="U10" s="1">
        <f>(BC!U32+Surrenders_BC!T20)*Surrenders_BC!$B10</f>
        <v>0</v>
      </c>
      <c r="V10" s="1">
        <f>(BC!V32+Surrenders_BC!U20)*Surrenders_BC!$B10</f>
        <v>0</v>
      </c>
      <c r="W10" s="1">
        <f>(BC!W32+Surrenders_BC!V20)*Surrenders_BC!$B10</f>
        <v>0</v>
      </c>
      <c r="X10" s="1">
        <f>(BC!X32+Surrenders_BC!W20)*Surrenders_BC!$B10</f>
        <v>0</v>
      </c>
      <c r="Y10" s="1">
        <f>(BC!Y32+Surrenders_BC!X20)*Surrenders_BC!$B10</f>
        <v>0</v>
      </c>
      <c r="Z10" s="1">
        <f>(BC!Z32+Surrenders_BC!Y20)*Surrenders_BC!$B10</f>
        <v>0</v>
      </c>
      <c r="AA10" s="1">
        <f>(BC!AA32+Surrenders_BC!Z20)*Surrenders_BC!$B10</f>
        <v>0</v>
      </c>
      <c r="AB10" s="1">
        <f>(BC!AB32+Surrenders_BC!AA20)*Surrenders_BC!$B10</f>
        <v>0</v>
      </c>
      <c r="AC10" s="1">
        <f>(BC!AC32+Surrenders_BC!AB20)*Surrenders_BC!$B10</f>
        <v>0</v>
      </c>
      <c r="AD10" s="1">
        <f>(BC!AD32+Surrenders_BC!AC20)*Surrenders_BC!$B10</f>
        <v>0</v>
      </c>
      <c r="AE10" s="1">
        <f>(BC!AE32+Surrenders_BC!AD20)*Surrenders_BC!$B10</f>
        <v>0</v>
      </c>
      <c r="AF10" s="1">
        <f>(BC!AF32+Surrenders_BC!AE20)*Surrenders_BC!$B10</f>
        <v>0</v>
      </c>
      <c r="AG10" s="1">
        <f>(BC!AG32+Surrenders_BC!AF20)*Surrenders_BC!$B10</f>
        <v>0</v>
      </c>
      <c r="AH10" s="1">
        <f>(BC!AH32+Surrenders_BC!AG20)*Surrenders_BC!$B10</f>
        <v>0</v>
      </c>
      <c r="AI10" s="1">
        <f>(BC!AI32+Surrenders_BC!AH20)*Surrenders_BC!$B10</f>
        <v>0</v>
      </c>
      <c r="AJ10" s="1">
        <f>(BC!AJ32+Surrenders_BC!AI20)*Surrenders_BC!$B10</f>
        <v>0</v>
      </c>
      <c r="AK10" s="1">
        <f>(BC!AK32+Surrenders_BC!AJ20)*Surrenders_BC!$B10</f>
        <v>0</v>
      </c>
      <c r="AL10" s="1">
        <f>(BC!AL32+Surrenders_BC!AK20)*Surrenders_BC!$B10</f>
        <v>0</v>
      </c>
      <c r="AM10" s="1">
        <f>(BC!AM32+Surrenders_BC!AL20)*Surrenders_BC!$B10</f>
        <v>0</v>
      </c>
      <c r="AN10" s="1">
        <f>(BC!AN32+Surrenders_BC!AM20)*Surrenders_BC!$B10</f>
        <v>0</v>
      </c>
      <c r="AO10" s="1">
        <f>(BC!AO32+Surrenders_BC!AN20)*Surrenders_BC!$B10</f>
        <v>0</v>
      </c>
      <c r="AP10" s="1">
        <f>(BC!AP32+Surrenders_BC!AO20)*Surrenders_BC!$B10</f>
        <v>0</v>
      </c>
      <c r="AQ10" s="1">
        <f>(BC!AQ32+Surrenders_BC!AP20)*Surrenders_BC!$B10</f>
        <v>0</v>
      </c>
      <c r="AR10" s="1">
        <f>(BC!AR32+Surrenders_BC!AQ20)*Surrenders_BC!$B10</f>
        <v>0</v>
      </c>
      <c r="AS10" s="1">
        <f>(BC!AS32+Surrenders_BC!AR20)*Surrenders_BC!$B10</f>
        <v>0</v>
      </c>
      <c r="AT10" s="1">
        <f>(BC!AT32+Surrenders_BC!AS20)*Surrenders_BC!$B10</f>
        <v>0</v>
      </c>
      <c r="AU10" s="1">
        <f>(BC!AU32+Surrenders_BC!AT20)*Surrenders_BC!$B10</f>
        <v>0</v>
      </c>
      <c r="AV10" s="1">
        <f>(BC!AV32+Surrenders_BC!AU20)*Surrenders_BC!$B10</f>
        <v>0</v>
      </c>
      <c r="AW10" s="1">
        <f>(BC!AW32+Surrenders_BC!AV20)*Surrenders_BC!$B10</f>
        <v>0</v>
      </c>
      <c r="AX10" s="1">
        <f>(BC!AX32+Surrenders_BC!AW20)*Surrenders_BC!$B10</f>
        <v>0</v>
      </c>
      <c r="AY10" s="1">
        <f>(BC!AY32+Surrenders_BC!AX20)*Surrenders_BC!$B10</f>
        <v>0</v>
      </c>
      <c r="AZ10" s="1">
        <f t="shared" si="3"/>
        <v>0</v>
      </c>
      <c r="BA10" s="1">
        <f t="shared" si="4"/>
        <v>0</v>
      </c>
      <c r="BB10" s="1">
        <f t="shared" si="5"/>
        <v>0</v>
      </c>
    </row>
    <row r="11" spans="1:54" x14ac:dyDescent="0.3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54" x14ac:dyDescent="0.3">
      <c r="A12" s="6" t="s">
        <v>43</v>
      </c>
      <c r="B12" s="5"/>
      <c r="C12" s="3">
        <f>SUM(C13:C20)</f>
        <v>2386918.81</v>
      </c>
      <c r="D12" s="3">
        <f t="shared" ref="D12:N12" si="6">SUM(D13:D20)</f>
        <v>6052544.3868899997</v>
      </c>
      <c r="E12" s="3">
        <f t="shared" si="6"/>
        <v>12712391.671484411</v>
      </c>
      <c r="F12" s="3">
        <f t="shared" si="6"/>
        <v>20060172.619053103</v>
      </c>
      <c r="G12" s="3">
        <f t="shared" si="6"/>
        <v>28898083.889182329</v>
      </c>
      <c r="H12" s="3">
        <f t="shared" si="6"/>
        <v>39091051.943352655</v>
      </c>
      <c r="I12" s="3">
        <f t="shared" si="6"/>
        <v>46735953.319581494</v>
      </c>
      <c r="J12" s="3">
        <f t="shared" si="6"/>
        <v>55510417.375520952</v>
      </c>
      <c r="K12" s="3">
        <f t="shared" si="6"/>
        <v>65637346.306088164</v>
      </c>
      <c r="L12" s="3">
        <f t="shared" si="6"/>
        <v>73857406.191908255</v>
      </c>
      <c r="M12" s="3">
        <f t="shared" si="6"/>
        <v>82554682.102755263</v>
      </c>
      <c r="N12" s="3">
        <f t="shared" si="6"/>
        <v>92611323.060927823</v>
      </c>
      <c r="O12" s="3">
        <f>N12</f>
        <v>92611323.060927823</v>
      </c>
      <c r="P12" s="3">
        <f t="shared" ref="P12:AY12" si="7">SUM(P13:P20)</f>
        <v>99239686.316311657</v>
      </c>
      <c r="Q12" s="3">
        <f t="shared" si="7"/>
        <v>106192548.52233133</v>
      </c>
      <c r="R12" s="3">
        <f t="shared" si="7"/>
        <v>115173059.43582256</v>
      </c>
      <c r="S12" s="3">
        <f t="shared" si="7"/>
        <v>122070382.30771153</v>
      </c>
      <c r="T12" s="3">
        <f t="shared" si="7"/>
        <v>129032156.17668414</v>
      </c>
      <c r="U12" s="3">
        <f t="shared" si="7"/>
        <v>138021885.69083554</v>
      </c>
      <c r="V12" s="3">
        <f t="shared" si="7"/>
        <v>144044919.06481081</v>
      </c>
      <c r="W12" s="3">
        <f t="shared" si="7"/>
        <v>151032389.16295245</v>
      </c>
      <c r="X12" s="3">
        <f t="shared" si="7"/>
        <v>160043529.25760201</v>
      </c>
      <c r="Y12" s="3">
        <f t="shared" si="7"/>
        <v>166727509.36860964</v>
      </c>
      <c r="Z12" s="3">
        <f t="shared" si="7"/>
        <v>173721949.71885592</v>
      </c>
      <c r="AA12" s="3">
        <f t="shared" si="7"/>
        <v>182745361.45009848</v>
      </c>
      <c r="AB12" s="3">
        <f t="shared" si="7"/>
        <v>187918636.20067501</v>
      </c>
      <c r="AC12" s="3">
        <f t="shared" si="7"/>
        <v>201208853.06488645</v>
      </c>
      <c r="AD12" s="3">
        <f t="shared" si="7"/>
        <v>215524324.93645415</v>
      </c>
      <c r="AE12" s="3">
        <f t="shared" si="7"/>
        <v>227656153.32007536</v>
      </c>
      <c r="AF12" s="3">
        <f t="shared" si="7"/>
        <v>239753878.687305</v>
      </c>
      <c r="AG12" s="3">
        <f t="shared" si="7"/>
        <v>253782870.99981004</v>
      </c>
      <c r="AH12" s="3">
        <f t="shared" si="7"/>
        <v>264750308.35470882</v>
      </c>
      <c r="AI12" s="3">
        <f t="shared" si="7"/>
        <v>276589118.7427671</v>
      </c>
      <c r="AJ12" s="3">
        <f t="shared" si="7"/>
        <v>290360296.4688499</v>
      </c>
      <c r="AK12" s="3">
        <f t="shared" si="7"/>
        <v>301714739.14093202</v>
      </c>
      <c r="AL12" s="3">
        <f t="shared" si="7"/>
        <v>313291761.76271045</v>
      </c>
      <c r="AM12" s="3">
        <f t="shared" si="7"/>
        <v>326811538.07437259</v>
      </c>
      <c r="AN12" s="3">
        <f t="shared" si="7"/>
        <v>336396590.7432825</v>
      </c>
      <c r="AO12" s="3">
        <f t="shared" si="7"/>
        <v>354015598.92463857</v>
      </c>
      <c r="AP12" s="3">
        <f t="shared" si="7"/>
        <v>372578445.19472075</v>
      </c>
      <c r="AQ12" s="3">
        <f t="shared" si="7"/>
        <v>388877770.94097114</v>
      </c>
      <c r="AR12" s="3">
        <f t="shared" si="7"/>
        <v>405064627.28535271</v>
      </c>
      <c r="AS12" s="3">
        <f t="shared" si="7"/>
        <v>423105866.16424221</v>
      </c>
      <c r="AT12" s="3">
        <f t="shared" si="7"/>
        <v>438010119.51977938</v>
      </c>
      <c r="AU12" s="3">
        <f t="shared" si="7"/>
        <v>453711741.59364581</v>
      </c>
      <c r="AV12" s="3">
        <f t="shared" si="7"/>
        <v>471273125.87287378</v>
      </c>
      <c r="AW12" s="3">
        <f t="shared" si="7"/>
        <v>486346542.59418225</v>
      </c>
      <c r="AX12" s="3">
        <f t="shared" si="7"/>
        <v>501572653.34207666</v>
      </c>
      <c r="AY12" s="3">
        <f t="shared" si="7"/>
        <v>518672952.88545406</v>
      </c>
      <c r="AZ12" s="3">
        <f>AA12</f>
        <v>182745361.45009848</v>
      </c>
      <c r="BA12" s="3">
        <f>AM12</f>
        <v>326811538.07437259</v>
      </c>
      <c r="BB12" s="3">
        <f>AY12</f>
        <v>518672952.88545406</v>
      </c>
    </row>
    <row r="13" spans="1:54" x14ac:dyDescent="0.3">
      <c r="A13" s="5" t="s">
        <v>18</v>
      </c>
      <c r="B13" s="5"/>
      <c r="C13" s="1">
        <f>BC!C25-Surrenders_BC!C3</f>
        <v>18130.560000000001</v>
      </c>
      <c r="D13" s="1">
        <f>BC!D25+Surrenders_BC!C13-Surrenders_BC!D3</f>
        <v>36152.336639999994</v>
      </c>
      <c r="E13" s="1">
        <f>BC!E25+Surrenders_BC!D13-Surrenders_BC!E3</f>
        <v>64920.462620159997</v>
      </c>
      <c r="F13" s="1">
        <f>BC!F25+Surrenders_BC!E13-Surrenders_BC!F3</f>
        <v>108664.53984443903</v>
      </c>
      <c r="G13" s="1">
        <f>BC!G25+Surrenders_BC!F13-Surrenders_BC!G3</f>
        <v>157394.4726053724</v>
      </c>
      <c r="H13" s="1">
        <f>BC!H25+Surrenders_BC!G13-Surrenders_BC!H3</f>
        <v>205832.02576974017</v>
      </c>
      <c r="I13" s="1">
        <f>BC!I25+Surrenders_BC!H13-Surrenders_BC!I3</f>
        <v>253978.95361512172</v>
      </c>
      <c r="J13" s="1">
        <f>BC!J25+Surrenders_BC!I13-Surrenders_BC!J3</f>
        <v>301836.99989343097</v>
      </c>
      <c r="K13" s="1">
        <f>BC!K25+Surrenders_BC!J13-Surrenders_BC!K3</f>
        <v>349407.89789407037</v>
      </c>
      <c r="L13" s="1">
        <f>BC!L25+Surrenders_BC!K13-Surrenders_BC!L3</f>
        <v>396693.37050670595</v>
      </c>
      <c r="M13" s="1">
        <f>BC!M25+Surrenders_BC!L13-Surrenders_BC!M3</f>
        <v>443695.13028366573</v>
      </c>
      <c r="N13" s="1">
        <f>BC!N25+Surrenders_BC!M13-Surrenders_BC!N3</f>
        <v>490414.87950196373</v>
      </c>
      <c r="O13" s="1">
        <f>N13</f>
        <v>490414.87950196373</v>
      </c>
      <c r="P13" s="1">
        <f>BC!P25+Surrenders_BC!O13-Surrenders_BC!P3</f>
        <v>536854.31022495194</v>
      </c>
      <c r="Q13" s="1">
        <f>BC!Q25+Surrenders_BC!P13-Surrenders_BC!Q3</f>
        <v>588979.10436360224</v>
      </c>
      <c r="R13" s="1">
        <f>BC!R25+Surrenders_BC!Q13-Surrenders_BC!R3</f>
        <v>640791.14973742061</v>
      </c>
      <c r="S13" s="1">
        <f>BC!S25+Surrenders_BC!R13-Surrenders_BC!S3</f>
        <v>692292.32283899607</v>
      </c>
      <c r="T13" s="1">
        <f>BC!T25+Surrenders_BC!S13-Surrenders_BC!T3</f>
        <v>743484.48890196206</v>
      </c>
      <c r="U13" s="1">
        <f>BC!U25+Surrenders_BC!T13-Surrenders_BC!U3</f>
        <v>794369.50196855026</v>
      </c>
      <c r="V13" s="1">
        <f>BC!V25+Surrenders_BC!U13-Surrenders_BC!V3</f>
        <v>844949.20495673898</v>
      </c>
      <c r="W13" s="1">
        <f>BC!W25+Surrenders_BC!V13-Surrenders_BC!W3</f>
        <v>895225.42972699855</v>
      </c>
      <c r="X13" s="1">
        <f>BC!X25+Surrenders_BC!W13-Surrenders_BC!X3</f>
        <v>945199.99714863661</v>
      </c>
      <c r="Y13" s="1">
        <f>BC!Y25+Surrenders_BC!X13-Surrenders_BC!Y3</f>
        <v>994874.71716574475</v>
      </c>
      <c r="Z13" s="1">
        <f>BC!Z25+Surrenders_BC!Y13-Surrenders_BC!Z3</f>
        <v>1044251.3888627504</v>
      </c>
      <c r="AA13" s="1">
        <f>BC!AA25+Surrenders_BC!Z13-Surrenders_BC!AA3</f>
        <v>1093331.800529574</v>
      </c>
      <c r="AB13" s="1">
        <f>BC!AB25+Surrenders_BC!AA13-Surrenders_BC!AB3</f>
        <v>1142117.7297263965</v>
      </c>
      <c r="AC13" s="1">
        <f>BC!AC25+Surrenders_BC!AB13-Surrenders_BC!AC3</f>
        <v>1222100.8633480382</v>
      </c>
      <c r="AD13" s="1">
        <f>BC!AD25+Surrenders_BC!AC13-Surrenders_BC!AD3</f>
        <v>1301604.0981679501</v>
      </c>
      <c r="AE13" s="1">
        <f>BC!AE25+Surrenders_BC!AD13-Surrenders_BC!AE3</f>
        <v>1380630.3135789423</v>
      </c>
      <c r="AF13" s="1">
        <f>BC!AF25+Surrenders_BC!AE13-Surrenders_BC!AF3</f>
        <v>1459182.3716974687</v>
      </c>
      <c r="AG13" s="1">
        <f>BC!AG25+Surrenders_BC!AF13-Surrenders_BC!AG3</f>
        <v>1537263.117467284</v>
      </c>
      <c r="AH13" s="1">
        <f>BC!AH25+Surrenders_BC!AG13-Surrenders_BC!AH3</f>
        <v>1614875.3787624803</v>
      </c>
      <c r="AI13" s="1">
        <f>BC!AI25+Surrenders_BC!AH13-Surrenders_BC!AI3</f>
        <v>1692021.9664899055</v>
      </c>
      <c r="AJ13" s="1">
        <f>BC!AJ25+Surrenders_BC!AI13-Surrenders_BC!AJ3</f>
        <v>1768705.674690966</v>
      </c>
      <c r="AK13" s="1">
        <f>BC!AK25+Surrenders_BC!AJ13-Surrenders_BC!AK3</f>
        <v>1844929.2806428203</v>
      </c>
      <c r="AL13" s="1">
        <f>BC!AL25+Surrenders_BC!AK13-Surrenders_BC!AL3</f>
        <v>1920695.5449589633</v>
      </c>
      <c r="AM13" s="1">
        <f>BC!AM25+Surrenders_BC!AL13-Surrenders_BC!AM3</f>
        <v>1996007.2116892096</v>
      </c>
      <c r="AN13" s="1">
        <f>BC!AN25+Surrenders_BC!AM13-Surrenders_BC!AN3</f>
        <v>2070867.0084190744</v>
      </c>
      <c r="AO13" s="1">
        <f>BC!AO25+Surrenders_BC!AN13-Surrenders_BC!AO3</f>
        <v>2176767.5663685598</v>
      </c>
      <c r="AP13" s="1">
        <f>BC!AP25+Surrenders_BC!AO13-Surrenders_BC!AP3</f>
        <v>2282032.7209703485</v>
      </c>
      <c r="AQ13" s="1">
        <f>BC!AQ25+Surrenders_BC!AP13-Surrenders_BC!AQ3</f>
        <v>2386666.2846445264</v>
      </c>
      <c r="AR13" s="1">
        <f>BC!AR25+Surrenders_BC!AQ13-Surrenders_BC!AR3</f>
        <v>2490672.0469366591</v>
      </c>
      <c r="AS13" s="1">
        <f>BC!AS25+Surrenders_BC!AR13-Surrenders_BC!AS3</f>
        <v>2594053.774655039</v>
      </c>
      <c r="AT13" s="1">
        <f>BC!AT25+Surrenders_BC!AS13-Surrenders_BC!AT3</f>
        <v>2696815.2120071086</v>
      </c>
      <c r="AU13" s="1">
        <f>BC!AU25+Surrenders_BC!AT13-Surrenders_BC!AU3</f>
        <v>2798960.080735066</v>
      </c>
      <c r="AV13" s="1">
        <f>BC!AV25+Surrenders_BC!AU13-Surrenders_BC!AV3</f>
        <v>2900492.0802506558</v>
      </c>
      <c r="AW13" s="1">
        <f>BC!AW25+Surrenders_BC!AV13-Surrenders_BC!AW3</f>
        <v>3001414.8877691519</v>
      </c>
      <c r="AX13" s="1">
        <f>BC!AX25+Surrenders_BC!AW13-Surrenders_BC!AX3</f>
        <v>3101732.1584425368</v>
      </c>
      <c r="AY13" s="1">
        <f>BC!AY25+Surrenders_BC!AX13-Surrenders_BC!AY3</f>
        <v>3201447.5254918816</v>
      </c>
      <c r="AZ13" s="1">
        <f t="shared" ref="AZ13:AZ20" si="8">AA13</f>
        <v>1093331.800529574</v>
      </c>
      <c r="BA13" s="1">
        <f t="shared" ref="BA13:BA20" si="9">AM13</f>
        <v>1996007.2116892096</v>
      </c>
      <c r="BB13" s="1">
        <f t="shared" ref="BB13:BB20" si="10">AY13</f>
        <v>3201447.5254918816</v>
      </c>
    </row>
    <row r="14" spans="1:54" x14ac:dyDescent="0.3">
      <c r="A14" s="5" t="s">
        <v>19</v>
      </c>
      <c r="B14" s="5"/>
      <c r="C14" s="1">
        <f>BC!C26-Surrenders_BC!C4</f>
        <v>4186.25</v>
      </c>
      <c r="D14" s="1">
        <f>BC!D26+Surrenders_BC!C14-Surrenders_BC!D4</f>
        <v>8309.7062499999993</v>
      </c>
      <c r="E14" s="1">
        <f>BC!E26+Surrenders_BC!D14-Surrenders_BC!E4</f>
        <v>13848.81065625</v>
      </c>
      <c r="F14" s="1">
        <f>BC!F26+Surrenders_BC!E14-Surrenders_BC!F4</f>
        <v>23491.078496406251</v>
      </c>
      <c r="G14" s="1">
        <f>BC!G26+Surrenders_BC!F14-Surrenders_BC!G4</f>
        <v>33973.712318960155</v>
      </c>
      <c r="H14" s="1">
        <f>BC!H26+Surrenders_BC!G14-Surrenders_BC!H4</f>
        <v>44299.106634175754</v>
      </c>
      <c r="I14" s="1">
        <f>BC!I26+Surrenders_BC!H14-Surrenders_BC!I4</f>
        <v>54469.620034663116</v>
      </c>
      <c r="J14" s="1">
        <f>BC!J26+Surrenders_BC!I14-Surrenders_BC!J4</f>
        <v>64487.575734143167</v>
      </c>
      <c r="K14" s="1">
        <f>BC!K26+Surrenders_BC!J14-Surrenders_BC!K4</f>
        <v>71892.762098131032</v>
      </c>
      <c r="L14" s="1">
        <f>BC!L26+Surrenders_BC!K14-Surrenders_BC!L4</f>
        <v>81649.370666659073</v>
      </c>
      <c r="M14" s="1">
        <f>BC!M26+Surrenders_BC!L14-Surrenders_BC!M4</f>
        <v>88797.130106659184</v>
      </c>
      <c r="N14" s="1">
        <f>BC!N26+Surrenders_BC!M14-Surrenders_BC!N4</f>
        <v>98300.173155059296</v>
      </c>
      <c r="O14" s="1">
        <f t="shared" ref="O14:O20" si="11">N14</f>
        <v>98300.173155059296</v>
      </c>
      <c r="P14" s="1">
        <f>BC!P26+Surrenders_BC!O14-Surrenders_BC!P4</f>
        <v>107660.67055773341</v>
      </c>
      <c r="Q14" s="1">
        <f>BC!Q26+Surrenders_BC!P14-Surrenders_BC!Q4</f>
        <v>119343.2604993674</v>
      </c>
      <c r="R14" s="1">
        <f>BC!R26+Surrenders_BC!Q14-Surrenders_BC!R4</f>
        <v>130850.61159187689</v>
      </c>
      <c r="S14" s="1">
        <f>BC!S26+Surrenders_BC!R14-Surrenders_BC!S4</f>
        <v>142185.35241799874</v>
      </c>
      <c r="T14" s="1">
        <f>BC!T26+Surrenders_BC!S14-Surrenders_BC!T4</f>
        <v>153350.07213172875</v>
      </c>
      <c r="U14" s="1">
        <f>BC!U26+Surrenders_BC!T14-Surrenders_BC!U4</f>
        <v>164347.32104975282</v>
      </c>
      <c r="V14" s="1">
        <f>BC!V26+Surrenders_BC!U14-Surrenders_BC!V4</f>
        <v>175179.61123400653</v>
      </c>
      <c r="W14" s="1">
        <f>BC!W26+Surrenders_BC!V14-Surrenders_BC!W4</f>
        <v>185849.41706549644</v>
      </c>
      <c r="X14" s="1">
        <f>BC!X26+Surrenders_BC!W14-Surrenders_BC!X4</f>
        <v>193896.67580951398</v>
      </c>
      <c r="Y14" s="1">
        <f>BC!Y26+Surrenders_BC!X14-Surrenders_BC!Y4</f>
        <v>204285.72567237128</v>
      </c>
      <c r="Z14" s="1">
        <f>BC!Z26+Surrenders_BC!Y14-Surrenders_BC!Z4</f>
        <v>212056.43978728572</v>
      </c>
      <c r="AA14" s="1">
        <f>BC!AA26+Surrenders_BC!Z14-Surrenders_BC!AA4</f>
        <v>222173.09319047644</v>
      </c>
      <c r="AB14" s="1">
        <f>BC!AB26+Surrenders_BC!AA14-Surrenders_BC!AB4</f>
        <v>232137.99679261929</v>
      </c>
      <c r="AC14" s="1">
        <f>BC!AC26+Surrenders_BC!AB14-Surrenders_BC!AC4</f>
        <v>247863.42684073001</v>
      </c>
      <c r="AD14" s="1">
        <f>BC!AD26+Surrenders_BC!AC14-Surrenders_BC!AD4</f>
        <v>263352.97543811909</v>
      </c>
      <c r="AE14" s="1">
        <f>BC!AE26+Surrenders_BC!AD14-Surrenders_BC!AE4</f>
        <v>278610.18080654729</v>
      </c>
      <c r="AF14" s="1">
        <f>BC!AF26+Surrenders_BC!AE14-Surrenders_BC!AF4</f>
        <v>293638.52809444908</v>
      </c>
      <c r="AG14" s="1">
        <f>BC!AG26+Surrenders_BC!AF14-Surrenders_BC!AG4</f>
        <v>308441.45017303235</v>
      </c>
      <c r="AH14" s="1">
        <f>BC!AH26+Surrenders_BC!AG14-Surrenders_BC!AH4</f>
        <v>323022.32842043688</v>
      </c>
      <c r="AI14" s="1">
        <f>BC!AI26+Surrenders_BC!AH14-Surrenders_BC!AI4</f>
        <v>337384.49349413032</v>
      </c>
      <c r="AJ14" s="1">
        <f>BC!AJ26+Surrenders_BC!AI14-Surrenders_BC!AJ4</f>
        <v>349068.72609171836</v>
      </c>
      <c r="AK14" s="1">
        <f>BC!AK26+Surrenders_BC!AJ14-Surrenders_BC!AK4</f>
        <v>363040.19520034257</v>
      </c>
      <c r="AL14" s="1">
        <f>BC!AL26+Surrenders_BC!AK14-Surrenders_BC!AL4</f>
        <v>374339.59227233741</v>
      </c>
      <c r="AM14" s="1">
        <f>BC!AM26+Surrenders_BC!AL14-Surrenders_BC!AM4</f>
        <v>387931.99838825234</v>
      </c>
      <c r="AN14" s="1">
        <f>BC!AN26+Surrenders_BC!AM14-Surrenders_BC!AN4</f>
        <v>401320.51841242856</v>
      </c>
      <c r="AO14" s="1">
        <f>BC!AO26+Surrenders_BC!AN14-Surrenders_BC!AO4</f>
        <v>420418.21063624212</v>
      </c>
      <c r="AP14" s="1">
        <f>BC!AP26+Surrenders_BC!AO14-Surrenders_BC!AP4</f>
        <v>439229.43747669848</v>
      </c>
      <c r="AQ14" s="1">
        <f>BC!AQ26+Surrenders_BC!AP14-Surrenders_BC!AQ4</f>
        <v>457758.495914548</v>
      </c>
      <c r="AR14" s="1">
        <f>BC!AR26+Surrenders_BC!AQ14-Surrenders_BC!AR4</f>
        <v>476009.61847582977</v>
      </c>
      <c r="AS14" s="1">
        <f>BC!AS26+Surrenders_BC!AR14-Surrenders_BC!AS4</f>
        <v>493986.9741986923</v>
      </c>
      <c r="AT14" s="1">
        <f>BC!AT26+Surrenders_BC!AS14-Surrenders_BC!AT4</f>
        <v>511694.6695857119</v>
      </c>
      <c r="AU14" s="1">
        <f>BC!AU26+Surrenders_BC!AT14-Surrenders_BC!AU4</f>
        <v>529136.7495419262</v>
      </c>
      <c r="AV14" s="1">
        <f>BC!AV26+Surrenders_BC!AU14-Surrenders_BC!AV4</f>
        <v>543854.69829879736</v>
      </c>
      <c r="AW14" s="1">
        <f>BC!AW26+Surrenders_BC!AV14-Surrenders_BC!AW4</f>
        <v>560814.37782431545</v>
      </c>
      <c r="AX14" s="1">
        <f>BC!AX26+Surrenders_BC!AW14-Surrenders_BC!AX4</f>
        <v>575057.16215695068</v>
      </c>
      <c r="AY14" s="1">
        <f>BC!AY26+Surrenders_BC!AX14-Surrenders_BC!AY4</f>
        <v>591548.80472459644</v>
      </c>
      <c r="AZ14" s="1">
        <f t="shared" si="8"/>
        <v>222173.09319047644</v>
      </c>
      <c r="BA14" s="1">
        <f t="shared" si="9"/>
        <v>387931.99838825234</v>
      </c>
      <c r="BB14" s="1">
        <f t="shared" si="10"/>
        <v>591548.80472459644</v>
      </c>
    </row>
    <row r="15" spans="1:54" x14ac:dyDescent="0.3">
      <c r="A15" s="5" t="s">
        <v>20</v>
      </c>
      <c r="B15" s="5"/>
      <c r="C15" s="1">
        <f>BC!C27-Surrenders_BC!C5</f>
        <v>69722</v>
      </c>
      <c r="D15" s="1">
        <f>BC!D27+Surrenders_BC!C15-Surrenders_BC!D5</f>
        <v>89089.004000000001</v>
      </c>
      <c r="E15" s="1">
        <f>BC!E27+Surrenders_BC!D15-Surrenders_BC!E5</f>
        <v>174883.40192800001</v>
      </c>
      <c r="F15" s="1">
        <f>BC!F27+Surrenders_BC!E15-Surrenders_BC!F5</f>
        <v>230655.500693296</v>
      </c>
      <c r="G15" s="1">
        <f>BC!G27+Surrenders_BC!F15-Surrenders_BC!G5</f>
        <v>346307.70168081665</v>
      </c>
      <c r="H15" s="1">
        <f>BC!H27+Surrenders_BC!G15-Surrenders_BC!H5</f>
        <v>410778.16305056197</v>
      </c>
      <c r="I15" s="1">
        <f>BC!I27+Surrenders_BC!H15-Surrenders_BC!I5</f>
        <v>572288.15611565183</v>
      </c>
      <c r="J15" s="1">
        <f>BC!J27+Surrenders_BC!I15-Surrenders_BC!J5</f>
        <v>632690.96930557012</v>
      </c>
      <c r="K15" s="1">
        <f>BC!K27+Surrenders_BC!J15-Surrenders_BC!K5</f>
        <v>741106.53185806982</v>
      </c>
      <c r="L15" s="1">
        <f>BC!L27+Surrenders_BC!K15-Surrenders_BC!L5</f>
        <v>847570.61428462458</v>
      </c>
      <c r="M15" s="1">
        <f>BC!M27+Surrenders_BC!L15-Surrenders_BC!M5</f>
        <v>952118.34322750138</v>
      </c>
      <c r="N15" s="1">
        <f>BC!N27+Surrenders_BC!M15-Surrenders_BC!N5</f>
        <v>1005684.2130494063</v>
      </c>
      <c r="O15" s="1">
        <f t="shared" si="11"/>
        <v>1005684.2130494063</v>
      </c>
      <c r="P15" s="1">
        <f>BC!P27+Surrenders_BC!O15-Surrenders_BC!P5</f>
        <v>1156485.8972145168</v>
      </c>
      <c r="Q15" s="1">
        <f>BC!Q27+Surrenders_BC!P15-Surrenders_BC!Q5</f>
        <v>1255473.1510646555</v>
      </c>
      <c r="R15" s="1">
        <f>BC!R27+Surrenders_BC!Q15-Surrenders_BC!R5</f>
        <v>1401778.6343454916</v>
      </c>
      <c r="S15" s="1">
        <f>BC!S27+Surrenders_BC!R15-Surrenders_BC!S5</f>
        <v>1496350.6189272727</v>
      </c>
      <c r="T15" s="1">
        <f>BC!T27+Surrenders_BC!S15-Surrenders_BC!T5</f>
        <v>1638320.3077865818</v>
      </c>
      <c r="U15" s="1">
        <f>BC!U27+Surrenders_BC!T15-Surrenders_BC!U5</f>
        <v>1728634.5422464234</v>
      </c>
      <c r="V15" s="1">
        <f>BC!V27+Surrenders_BC!U15-Surrenders_BC!V5</f>
        <v>1866423.1204859877</v>
      </c>
      <c r="W15" s="1">
        <f>BC!W27+Surrenders_BC!V15-Surrenders_BC!W5</f>
        <v>1952631.5043172399</v>
      </c>
      <c r="X15" s="1">
        <f>BC!X27+Surrenders_BC!W15-Surrenders_BC!X5</f>
        <v>2086388.1372395295</v>
      </c>
      <c r="Y15" s="1">
        <f>BC!Y27+Surrenders_BC!X15-Surrenders_BC!Y5</f>
        <v>2168637.1507692183</v>
      </c>
      <c r="Z15" s="1">
        <f>BC!Z27+Surrenders_BC!Y15-Surrenders_BC!Z5</f>
        <v>2298505.6820553723</v>
      </c>
      <c r="AA15" s="1">
        <f>BC!AA27+Surrenders_BC!Z15-Surrenders_BC!AA5</f>
        <v>2376936.5797783756</v>
      </c>
      <c r="AB15" s="1">
        <f>BC!AB27+Surrenders_BC!AA15-Surrenders_BC!AB5</f>
        <v>2503055.7213423648</v>
      </c>
      <c r="AC15" s="1">
        <f>BC!AC27+Surrenders_BC!AB15-Surrenders_BC!AC5</f>
        <v>2648508.7183582024</v>
      </c>
      <c r="AD15" s="1">
        <f>BC!AD27+Surrenders_BC!AC15-Surrenders_BC!AD5</f>
        <v>2840443.5614277548</v>
      </c>
      <c r="AE15" s="1">
        <f>BC!AE27+Surrenders_BC!AD15-Surrenders_BC!AE5</f>
        <v>2979823.5773220551</v>
      </c>
      <c r="AF15" s="1">
        <f>BC!AF27+Surrenders_BC!AE15-Surrenders_BC!AF5</f>
        <v>3165794.7529302579</v>
      </c>
      <c r="AG15" s="1">
        <f>BC!AG27+Surrenders_BC!AF15-Surrenders_BC!AG5</f>
        <v>3299318.4473775132</v>
      </c>
      <c r="AH15" s="1">
        <f>BC!AH27+Surrenders_BC!AG15-Surrenders_BC!AH5</f>
        <v>3479538.715324718</v>
      </c>
      <c r="AI15" s="1">
        <f>BC!AI27+Surrenders_BC!AH15-Surrenders_BC!AI5</f>
        <v>3607415.018448873</v>
      </c>
      <c r="AJ15" s="1">
        <f>BC!AJ27+Surrenders_BC!AI15-Surrenders_BC!AJ5</f>
        <v>3782089.5481167934</v>
      </c>
      <c r="AK15" s="1">
        <f>BC!AK27+Surrenders_BC!AJ15-Surrenders_BC!AK5</f>
        <v>3904519.9362506913</v>
      </c>
      <c r="AL15" s="1">
        <f>BC!AL27+Surrenders_BC!AK15-Surrenders_BC!AL5</f>
        <v>4073846.5773981791</v>
      </c>
      <c r="AM15" s="1">
        <f>BC!AM27+Surrenders_BC!AL15-Surrenders_BC!AM5</f>
        <v>4191025.3390050121</v>
      </c>
      <c r="AN15" s="1">
        <f>BC!AN27+Surrenders_BC!AM15-Surrenders_BC!AN5</f>
        <v>4355194.8829029221</v>
      </c>
      <c r="AO15" s="1">
        <f>BC!AO27+Surrenders_BC!AN15-Surrenders_BC!AO5</f>
        <v>4538013.3750106692</v>
      </c>
      <c r="AP15" s="1">
        <f>BC!AP27+Surrenders_BC!AO15-Surrenders_BC!AP5</f>
        <v>4766641.1342604775</v>
      </c>
      <c r="AQ15" s="1">
        <f>BC!AQ27+Surrenders_BC!AP15-Surrenders_BC!AQ5</f>
        <v>4942053.5938437888</v>
      </c>
      <c r="AR15" s="1">
        <f>BC!AR27+Surrenders_BC!AQ15-Surrenders_BC!AR5</f>
        <v>5163408.6291546002</v>
      </c>
      <c r="AS15" s="1">
        <f>BC!AS27+Surrenders_BC!AR15-Surrenders_BC!AS5</f>
        <v>5331679.2738298178</v>
      </c>
      <c r="AT15" s="1">
        <f>BC!AT27+Surrenders_BC!AS15-Surrenders_BC!AT5</f>
        <v>5546021.0469008815</v>
      </c>
      <c r="AU15" s="1">
        <f>BC!AU27+Surrenders_BC!AT15-Surrenders_BC!AU5</f>
        <v>5707404.6680566659</v>
      </c>
      <c r="AV15" s="1">
        <f>BC!AV27+Surrenders_BC!AU15-Surrenders_BC!AV5</f>
        <v>5914983.384031646</v>
      </c>
      <c r="AW15" s="1">
        <f>BC!AW27+Surrenders_BC!AV15-Surrenders_BC!AW5</f>
        <v>6069725.6831190763</v>
      </c>
      <c r="AX15" s="1">
        <f>BC!AX27+Surrenders_BC!AW15-Surrenders_BC!AX5</f>
        <v>6270782.6208229326</v>
      </c>
      <c r="AY15" s="1">
        <f>BC!AY27+Surrenders_BC!AX15-Surrenders_BC!AY5</f>
        <v>6419120.5336481202</v>
      </c>
      <c r="AZ15" s="1">
        <f t="shared" si="8"/>
        <v>2376936.5797783756</v>
      </c>
      <c r="BA15" s="1">
        <f t="shared" si="9"/>
        <v>4191025.3390050121</v>
      </c>
      <c r="BB15" s="1">
        <f t="shared" si="10"/>
        <v>6419120.5336481202</v>
      </c>
    </row>
    <row r="16" spans="1:54" x14ac:dyDescent="0.3">
      <c r="A16" s="5" t="s">
        <v>21</v>
      </c>
      <c r="B16" s="5"/>
      <c r="C16" s="1">
        <f>BC!C28-Surrenders_BC!C6</f>
        <v>365050</v>
      </c>
      <c r="D16" s="1">
        <f>BC!D28+Surrenders_BC!C16-Surrenders_BC!D6</f>
        <v>722799</v>
      </c>
      <c r="E16" s="1">
        <f>BC!E28+Surrenders_BC!D16-Surrenders_BC!E6</f>
        <v>931293.02</v>
      </c>
      <c r="F16" s="1">
        <f>BC!F28+Surrenders_BC!E16-Surrenders_BC!F6</f>
        <v>1500667.1596000001</v>
      </c>
      <c r="G16" s="1">
        <f>BC!G28+Surrenders_BC!F16-Surrenders_BC!G6</f>
        <v>2127253.816408</v>
      </c>
      <c r="H16" s="1">
        <f>BC!H28+Surrenders_BC!G16-Surrenders_BC!H6</f>
        <v>2741308.7400798402</v>
      </c>
      <c r="I16" s="1">
        <f>BC!I28+Surrenders_BC!H16-Surrenders_BC!I6</f>
        <v>3343082.5652782433</v>
      </c>
      <c r="J16" s="1">
        <f>BC!J28+Surrenders_BC!I16-Surrenders_BC!J6</f>
        <v>3932820.9139726786</v>
      </c>
      <c r="K16" s="1">
        <f>BC!K28+Surrenders_BC!J16-Surrenders_BC!K6</f>
        <v>4510764.4956932254</v>
      </c>
      <c r="L16" s="1">
        <f>BC!L28+Surrenders_BC!K16-Surrenders_BC!L6</f>
        <v>4832149.2057793606</v>
      </c>
      <c r="M16" s="1">
        <f>BC!M28+Surrenders_BC!L16-Surrenders_BC!M6</f>
        <v>5392106.2216637731</v>
      </c>
      <c r="N16" s="1">
        <f>BC!N28+Surrenders_BC!M16-Surrenders_BC!N6</f>
        <v>5940864.0972304977</v>
      </c>
      <c r="O16" s="1">
        <f t="shared" si="11"/>
        <v>5940864.0972304977</v>
      </c>
      <c r="P16" s="1">
        <f>BC!P28+Surrenders_BC!O16-Surrenders_BC!P6</f>
        <v>6478646.8152858876</v>
      </c>
      <c r="Q16" s="1">
        <f>BC!Q28+Surrenders_BC!P16-Surrenders_BC!Q6</f>
        <v>7005673.87898017</v>
      </c>
      <c r="R16" s="1">
        <f>BC!R28+Surrenders_BC!Q16-Surrenders_BC!R6</f>
        <v>7277160.401400567</v>
      </c>
      <c r="S16" s="1">
        <f>BC!S28+Surrenders_BC!R16-Surrenders_BC!S6</f>
        <v>8033217.193372556</v>
      </c>
      <c r="T16" s="1">
        <f>BC!T28+Surrenders_BC!S16-Surrenders_BC!T6</f>
        <v>8529152.8495051041</v>
      </c>
      <c r="U16" s="1">
        <f>BC!U28+Surrenders_BC!T16-Surrenders_BC!U6</f>
        <v>8770169.7925150022</v>
      </c>
      <c r="V16" s="1">
        <f>BC!V28+Surrenders_BC!U16-Surrenders_BC!V6</f>
        <v>9496366.3966647014</v>
      </c>
      <c r="W16" s="1">
        <f>BC!W28+Surrenders_BC!V16-Surrenders_BC!W6</f>
        <v>9963039.0687314067</v>
      </c>
      <c r="X16" s="1">
        <f>BC!X28+Surrenders_BC!W16-Surrenders_BC!X6</f>
        <v>10175378.287356779</v>
      </c>
      <c r="Y16" s="1">
        <f>BC!Y28+Surrenders_BC!X16-Surrenders_BC!Y6</f>
        <v>10628470.721609643</v>
      </c>
      <c r="Z16" s="1">
        <f>BC!Z28+Surrenders_BC!Y16-Surrenders_BC!Z6</f>
        <v>11072501.307177451</v>
      </c>
      <c r="AA16" s="1">
        <f>BC!AA28+Surrenders_BC!Z16-Surrenders_BC!AA6</f>
        <v>11262651.281033901</v>
      </c>
      <c r="AB16" s="1">
        <f>BC!AB28+Surrenders_BC!AA16-Surrenders_BC!AB6</f>
        <v>11938998.255413223</v>
      </c>
      <c r="AC16" s="1">
        <f>BC!AC28+Surrenders_BC!AB16-Surrenders_BC!AC6</f>
        <v>12768418.290304959</v>
      </c>
      <c r="AD16" s="1">
        <f>BC!AD28+Surrenders_BC!AC16-Surrenders_BC!AD6</f>
        <v>13336249.92449886</v>
      </c>
      <c r="AE16" s="1">
        <f>BC!AE28+Surrenders_BC!AD16-Surrenders_BC!AE6</f>
        <v>14382724.926008882</v>
      </c>
      <c r="AF16" s="1">
        <f>BC!AF28+Surrenders_BC!AE16-Surrenders_BC!AF6</f>
        <v>15163270.427488705</v>
      </c>
      <c r="AG16" s="1">
        <f>BC!AG28+Surrenders_BC!AF16-Surrenders_BC!AG6</f>
        <v>15683205.018938931</v>
      </c>
      <c r="AH16" s="1">
        <f>BC!AH28+Surrenders_BC!AG16-Surrenders_BC!AH6</f>
        <v>16682740.918560151</v>
      </c>
      <c r="AI16" s="1">
        <f>BC!AI28+Surrenders_BC!AH16-Surrenders_BC!AI6</f>
        <v>17417286.100188948</v>
      </c>
      <c r="AJ16" s="1">
        <f>BC!AJ28+Surrenders_BC!AI16-Surrenders_BC!AJ6</f>
        <v>17892140.378185168</v>
      </c>
      <c r="AK16" s="1">
        <f>BC!AK28+Surrenders_BC!AJ16-Surrenders_BC!AK6</f>
        <v>18602497.570621464</v>
      </c>
      <c r="AL16" s="1">
        <f>BC!AL28+Surrenders_BC!AK16-Surrenders_BC!AL6</f>
        <v>19298647.619209036</v>
      </c>
      <c r="AM16" s="1">
        <f>BC!AM28+Surrenders_BC!AL16-Surrenders_BC!AM6</f>
        <v>19735874.666824855</v>
      </c>
      <c r="AN16" s="1">
        <f>BC!AN28+Surrenders_BC!AM16-Surrenders_BC!AN6</f>
        <v>20654357.173488356</v>
      </c>
      <c r="AO16" s="1">
        <f>BC!AO28+Surrenders_BC!AN16-Surrenders_BC!AO6</f>
        <v>21721070.03001859</v>
      </c>
      <c r="AP16" s="1">
        <f>BC!AP28+Surrenders_BC!AO16-Surrenders_BC!AP6</f>
        <v>22521448.62941822</v>
      </c>
      <c r="AQ16" s="1">
        <f>BC!AQ28+Surrenders_BC!AP16-Surrenders_BC!AQ6</f>
        <v>23795819.656829856</v>
      </c>
      <c r="AR16" s="1">
        <f>BC!AR28+Surrenders_BC!AQ16-Surrenders_BC!AR6</f>
        <v>24799703.263693258</v>
      </c>
      <c r="AS16" s="1">
        <f>BC!AS28+Surrenders_BC!AR16-Surrenders_BC!AS6</f>
        <v>25538509.198419392</v>
      </c>
      <c r="AT16" s="1">
        <f>BC!AT28+Surrenders_BC!AS16-Surrenders_BC!AT6</f>
        <v>26752539.014451005</v>
      </c>
      <c r="AU16" s="1">
        <f>BC!AU28+Surrenders_BC!AT16-Surrenders_BC!AU6</f>
        <v>27697288.234161984</v>
      </c>
      <c r="AV16" s="1">
        <f>BC!AV28+Surrenders_BC!AU16-Surrenders_BC!AV6</f>
        <v>28378142.469478745</v>
      </c>
      <c r="AW16" s="1">
        <f>BC!AW28+Surrenders_BC!AV16-Surrenders_BC!AW6</f>
        <v>29290379.62008917</v>
      </c>
      <c r="AX16" s="1">
        <f>BC!AX28+Surrenders_BC!AW16-Surrenders_BC!AX6</f>
        <v>30184372.027687386</v>
      </c>
      <c r="AY16" s="1">
        <f>BC!AY28+Surrenders_BC!AX16-Surrenders_BC!AY6</f>
        <v>30815484.587133639</v>
      </c>
      <c r="AZ16" s="1">
        <f t="shared" si="8"/>
        <v>11262651.281033901</v>
      </c>
      <c r="BA16" s="1">
        <f t="shared" si="9"/>
        <v>19735874.666824855</v>
      </c>
      <c r="BB16" s="1">
        <f t="shared" si="10"/>
        <v>30815484.587133639</v>
      </c>
    </row>
    <row r="17" spans="1:54" x14ac:dyDescent="0.3">
      <c r="A17" s="5" t="s">
        <v>22</v>
      </c>
      <c r="B17" s="5"/>
      <c r="C17" s="1">
        <f>BC!C29-Surrenders_BC!C7</f>
        <v>864360.00000000012</v>
      </c>
      <c r="D17" s="1">
        <f>BC!D29+Surrenders_BC!C17-Surrenders_BC!D7</f>
        <v>2593432.7999999998</v>
      </c>
      <c r="E17" s="1">
        <f>BC!E29+Surrenders_BC!D17-Surrenders_BC!E7</f>
        <v>5028804.1440000003</v>
      </c>
      <c r="F17" s="1">
        <f>BC!F29+Surrenders_BC!E17-Surrenders_BC!F7</f>
        <v>8279828.0611200016</v>
      </c>
      <c r="G17" s="1">
        <f>BC!G29+Surrenders_BC!F17-Surrenders_BC!G7</f>
        <v>12841751.499897601</v>
      </c>
      <c r="H17" s="1">
        <f>BC!H29+Surrenders_BC!G17-Surrenders_BC!H7</f>
        <v>16430436.469899649</v>
      </c>
      <c r="I17" s="1">
        <f>BC!I29+Surrenders_BC!H17-Surrenders_BC!I7</f>
        <v>19947347.740501657</v>
      </c>
      <c r="J17" s="1">
        <f>BC!J29+Surrenders_BC!I17-Surrenders_BC!J7</f>
        <v>24275920.785691623</v>
      </c>
      <c r="K17" s="1">
        <f>BC!K29+Surrenders_BC!J17-Surrenders_BC!K7</f>
        <v>28517922.369977791</v>
      </c>
      <c r="L17" s="1">
        <f>BC!L29+Surrenders_BC!K17-Surrenders_BC!L7</f>
        <v>32675083.922578234</v>
      </c>
      <c r="M17" s="1">
        <f>BC!M29+Surrenders_BC!L17-Surrenders_BC!M7</f>
        <v>37631102.244126663</v>
      </c>
      <c r="N17" s="1">
        <f>BC!N29+Surrenders_BC!M17-Surrenders_BC!N7</f>
        <v>41606000.199244127</v>
      </c>
      <c r="O17" s="1">
        <f t="shared" si="11"/>
        <v>41606000.199244127</v>
      </c>
      <c r="P17" s="1">
        <f>BC!P29+Surrenders_BC!O17-Surrenders_BC!P7</f>
        <v>44619400.195259243</v>
      </c>
      <c r="Q17" s="1">
        <f>BC!Q29+Surrenders_BC!P17-Surrenders_BC!Q7</f>
        <v>47572532.191354059</v>
      </c>
      <c r="R17" s="1">
        <f>BC!R29+Surrenders_BC!Q17-Surrenders_BC!R7</f>
        <v>51348601.547526978</v>
      </c>
      <c r="S17" s="1">
        <f>BC!S29+Surrenders_BC!R17-Surrenders_BC!S7</f>
        <v>54167149.516576439</v>
      </c>
      <c r="T17" s="1">
        <f>BC!T29+Surrenders_BC!S17-Surrenders_BC!T7</f>
        <v>57811326.526244909</v>
      </c>
      <c r="U17" s="1">
        <f>BC!U29+Surrenders_BC!T17-Surrenders_BC!U7</f>
        <v>61382619.995720014</v>
      </c>
      <c r="V17" s="1">
        <f>BC!V29+Surrenders_BC!U17-Surrenders_BC!V7</f>
        <v>64000487.595805615</v>
      </c>
      <c r="W17" s="1">
        <f>BC!W29+Surrenders_BC!V17-Surrenders_BC!W7</f>
        <v>67447997.843889505</v>
      </c>
      <c r="X17" s="1">
        <f>BC!X29+Surrenders_BC!W17-Surrenders_BC!X7</f>
        <v>71708557.887011722</v>
      </c>
      <c r="Y17" s="1">
        <f>BC!Y29+Surrenders_BC!X17-Surrenders_BC!Y7</f>
        <v>75001906.729271486</v>
      </c>
      <c r="Z17" s="1">
        <f>BC!Z29+Surrenders_BC!Y17-Surrenders_BC!Z7</f>
        <v>79111388.594686061</v>
      </c>
      <c r="AA17" s="1">
        <f>BC!AA29+Surrenders_BC!Z17-Surrenders_BC!AA7</f>
        <v>83138680.822792336</v>
      </c>
      <c r="AB17" s="1">
        <f>BC!AB29+Surrenders_BC!AA17-Surrenders_BC!AB7</f>
        <v>85321427.206336483</v>
      </c>
      <c r="AC17" s="1">
        <f>BC!AC29+Surrenders_BC!AB17-Surrenders_BC!AC7</f>
        <v>91306038.662209749</v>
      </c>
      <c r="AD17" s="1">
        <f>BC!AD29+Surrenders_BC!AC17-Surrenders_BC!AD7</f>
        <v>97170957.888965547</v>
      </c>
      <c r="AE17" s="1">
        <f>BC!AE29+Surrenders_BC!AD17-Surrenders_BC!AE7</f>
        <v>102036578.73118624</v>
      </c>
      <c r="AF17" s="1">
        <f>BC!AF29+Surrenders_BC!AE17-Surrenders_BC!AF7</f>
        <v>107686887.15656252</v>
      </c>
      <c r="AG17" s="1">
        <f>BC!AG29+Surrenders_BC!AF17-Surrenders_BC!AG7</f>
        <v>113224189.41343127</v>
      </c>
      <c r="AH17" s="1">
        <f>BC!AH29+Surrenders_BC!AG17-Surrenders_BC!AH7</f>
        <v>117768745.62516265</v>
      </c>
      <c r="AI17" s="1">
        <f>BC!AI29+Surrenders_BC!AH17-Surrenders_BC!AI7</f>
        <v>123104410.71265939</v>
      </c>
      <c r="AJ17" s="1">
        <f>BC!AJ29+Surrenders_BC!AI17-Surrenders_BC!AJ7</f>
        <v>129215362.4984062</v>
      </c>
      <c r="AK17" s="1">
        <f>BC!AK29+Surrenders_BC!AJ17-Surrenders_BC!AK7</f>
        <v>134322095.24843809</v>
      </c>
      <c r="AL17" s="1">
        <f>BC!AL29+Surrenders_BC!AK17-Surrenders_BC!AL7</f>
        <v>140208693.34346932</v>
      </c>
      <c r="AM17" s="1">
        <f>BC!AM29+Surrenders_BC!AL17-Surrenders_BC!AM7</f>
        <v>145977559.47659993</v>
      </c>
      <c r="AN17" s="1">
        <f>BC!AN29+Surrenders_BC!AM17-Surrenders_BC!AN7</f>
        <v>149867048.28706792</v>
      </c>
      <c r="AO17" s="1">
        <f>BC!AO29+Surrenders_BC!AN17-Surrenders_BC!AO7</f>
        <v>157524267.32132655</v>
      </c>
      <c r="AP17" s="1">
        <f>BC!AP29+Surrenders_BC!AO17-Surrenders_BC!AP7</f>
        <v>165028341.97490004</v>
      </c>
      <c r="AQ17" s="1">
        <f>BC!AQ29+Surrenders_BC!AP17-Surrenders_BC!AQ7</f>
        <v>171500335.13540202</v>
      </c>
      <c r="AR17" s="1">
        <f>BC!AR29+Surrenders_BC!AQ17-Surrenders_BC!AR7</f>
        <v>178724888.43269399</v>
      </c>
      <c r="AS17" s="1">
        <f>BC!AS29+Surrenders_BC!AR17-Surrenders_BC!AS7</f>
        <v>185804950.66404012</v>
      </c>
      <c r="AT17" s="1">
        <f>BC!AT29+Surrenders_BC!AS17-Surrenders_BC!AT7</f>
        <v>191861411.65075931</v>
      </c>
      <c r="AU17" s="1">
        <f>BC!AU29+Surrenders_BC!AT17-Surrenders_BC!AU7</f>
        <v>198678743.41774413</v>
      </c>
      <c r="AV17" s="1">
        <f>BC!AV29+Surrenders_BC!AU17-Surrenders_BC!AV7</f>
        <v>206241728.54938924</v>
      </c>
      <c r="AW17" s="1">
        <f>BC!AW29+Surrenders_BC!AV17-Surrenders_BC!AW7</f>
        <v>212771453.97840145</v>
      </c>
      <c r="AX17" s="1">
        <f>BC!AX29+Surrenders_BC!AW17-Surrenders_BC!AX7</f>
        <v>220052584.89883342</v>
      </c>
      <c r="AY17" s="1">
        <f>BC!AY29+Surrenders_BC!AX17-Surrenders_BC!AY7</f>
        <v>227188093.20085675</v>
      </c>
      <c r="AZ17" s="1">
        <f t="shared" si="8"/>
        <v>83138680.822792336</v>
      </c>
      <c r="BA17" s="1">
        <f t="shared" si="9"/>
        <v>145977559.47659993</v>
      </c>
      <c r="BB17" s="1">
        <f t="shared" si="10"/>
        <v>227188093.20085675</v>
      </c>
    </row>
    <row r="18" spans="1:54" x14ac:dyDescent="0.3">
      <c r="A18" s="5" t="s">
        <v>23</v>
      </c>
      <c r="B18" s="5"/>
      <c r="C18" s="1">
        <f>BC!C30-Surrenders_BC!C8</f>
        <v>549920</v>
      </c>
      <c r="D18" s="1">
        <f>BC!D30+Surrenders_BC!C18-Surrenders_BC!D8</f>
        <v>1089941.44</v>
      </c>
      <c r="E18" s="1">
        <f>BC!E30+Surrenders_BC!D18-Surrenders_BC!E8</f>
        <v>4055602.4940800001</v>
      </c>
      <c r="F18" s="1">
        <f>BC!F30+Surrenders_BC!E18-Surrenders_BC!F8</f>
        <v>5553801.64918656</v>
      </c>
      <c r="G18" s="1">
        <f>BC!G30+Surrenders_BC!F18-Surrenders_BC!G8</f>
        <v>7339273.219501202</v>
      </c>
      <c r="H18" s="1">
        <f>BC!H30+Surrenders_BC!G18-Surrenders_BC!H8</f>
        <v>11056606.30155018</v>
      </c>
      <c r="I18" s="1">
        <f>BC!I30+Surrenders_BC!H18-Surrenders_BC!I8</f>
        <v>12743027.388122277</v>
      </c>
      <c r="J18" s="1">
        <f>BC!J30+Surrenders_BC!I18-Surrenders_BC!J8</f>
        <v>14399092.895136077</v>
      </c>
      <c r="K18" s="1">
        <f>BC!K30+Surrenders_BC!J18-Surrenders_BC!K8</f>
        <v>17989349.223023627</v>
      </c>
      <c r="L18" s="1">
        <f>BC!L30+Surrenders_BC!K18-Surrenders_BC!L8</f>
        <v>19550980.9370092</v>
      </c>
      <c r="M18" s="1">
        <f>BC!M30+Surrenders_BC!L18-Surrenders_BC!M8</f>
        <v>21084503.280143034</v>
      </c>
      <c r="N18" s="1">
        <f>BC!N30+Surrenders_BC!M18-Surrenders_BC!N8</f>
        <v>24554422.221100461</v>
      </c>
      <c r="O18" s="1">
        <f t="shared" si="11"/>
        <v>24554422.221100461</v>
      </c>
      <c r="P18" s="1">
        <f>BC!P30+Surrenders_BC!O18-Surrenders_BC!P8</f>
        <v>25997882.621120654</v>
      </c>
      <c r="Q18" s="1">
        <f>BC!Q30+Surrenders_BC!P18-Surrenders_BC!Q8</f>
        <v>27415360.733940482</v>
      </c>
      <c r="R18" s="1">
        <f>BC!R30+Surrenders_BC!Q18-Surrenders_BC!R8</f>
        <v>30771324.240729552</v>
      </c>
      <c r="S18" s="1">
        <f>BC!S30+Surrenders_BC!R18-Surrenders_BC!S8</f>
        <v>32102880.404396418</v>
      </c>
      <c r="T18" s="1">
        <f>BC!T30+Surrenders_BC!S18-Surrenders_BC!T8</f>
        <v>33410468.55711728</v>
      </c>
      <c r="U18" s="1">
        <f>BC!U30+Surrenders_BC!T18-Surrenders_BC!U8</f>
        <v>36658520.123089172</v>
      </c>
      <c r="V18" s="1">
        <f>BC!V30+Surrenders_BC!U18-Surrenders_BC!V8</f>
        <v>37884106.760873564</v>
      </c>
      <c r="W18" s="1">
        <f>BC!W30+Surrenders_BC!V18-Surrenders_BC!W8</f>
        <v>39087632.839177839</v>
      </c>
      <c r="X18" s="1">
        <f>BC!X30+Surrenders_BC!W18-Surrenders_BC!X8</f>
        <v>42233495.448072642</v>
      </c>
      <c r="Y18" s="1">
        <f>BC!Y30+Surrenders_BC!X18-Surrenders_BC!Y8</f>
        <v>43358732.530007333</v>
      </c>
      <c r="Z18" s="1">
        <f>BC!Z30+Surrenders_BC!Y18-Surrenders_BC!Z8</f>
        <v>44463715.3444672</v>
      </c>
      <c r="AA18" s="1">
        <f>BC!AA30+Surrenders_BC!Z18-Surrenders_BC!AA8</f>
        <v>47512808.468266793</v>
      </c>
      <c r="AB18" s="1">
        <f>BC!AB30+Surrenders_BC!AA18-Surrenders_BC!AB8</f>
        <v>48543017.915837988</v>
      </c>
      <c r="AC18" s="1">
        <f>BC!AC30+Surrenders_BC!AB18-Surrenders_BC!AC8</f>
        <v>51440123.593352906</v>
      </c>
      <c r="AD18" s="1">
        <f>BC!AD30+Surrenders_BC!AC18-Surrenders_BC!AD8</f>
        <v>56249081.368672557</v>
      </c>
      <c r="AE18" s="1">
        <f>BC!AE30+Surrenders_BC!AD18-Surrenders_BC!AE8</f>
        <v>59007477.904036447</v>
      </c>
      <c r="AF18" s="1">
        <f>BC!AF30+Surrenders_BC!AE18-Surrenders_BC!AF8</f>
        <v>61716223.301763788</v>
      </c>
      <c r="AG18" s="1">
        <f>BC!AG30+Surrenders_BC!AF18-Surrenders_BC!AG8</f>
        <v>66340211.28233204</v>
      </c>
      <c r="AH18" s="1">
        <f>BC!AH30+Surrenders_BC!AG18-Surrenders_BC!AH8</f>
        <v>68916967.479250059</v>
      </c>
      <c r="AI18" s="1">
        <f>BC!AI30+Surrenders_BC!AH18-Surrenders_BC!AI8</f>
        <v>71447342.064623564</v>
      </c>
      <c r="AJ18" s="1">
        <f>BC!AJ30+Surrenders_BC!AI18-Surrenders_BC!AJ8</f>
        <v>75896169.907460347</v>
      </c>
      <c r="AK18" s="1">
        <f>BC!AK30+Surrenders_BC!AJ18-Surrenders_BC!AK8</f>
        <v>78300918.849126056</v>
      </c>
      <c r="AL18" s="1">
        <f>BC!AL30+Surrenders_BC!AK18-Surrenders_BC!AL8</f>
        <v>80662382.309841782</v>
      </c>
      <c r="AM18" s="1">
        <f>BC!AM30+Surrenders_BC!AL18-Surrenders_BC!AM8</f>
        <v>84945339.428264633</v>
      </c>
      <c r="AN18" s="1">
        <f>BC!AN30+Surrenders_BC!AM18-Surrenders_BC!AN8</f>
        <v>87187203.318555877</v>
      </c>
      <c r="AO18" s="1">
        <f>BC!AO30+Surrenders_BC!AN18-Surrenders_BC!AO8</f>
        <v>91274153.658821866</v>
      </c>
      <c r="AP18" s="1">
        <f>BC!AP30+Surrenders_BC!AO18-Surrenders_BC!AP8</f>
        <v>97251538.892963067</v>
      </c>
      <c r="AQ18" s="1">
        <f>BC!AQ30+Surrenders_BC!AP18-Surrenders_BC!AQ8</f>
        <v>101157331.19288974</v>
      </c>
      <c r="AR18" s="1">
        <f>BC!AR30+Surrenders_BC!AQ18-Surrenders_BC!AR8</f>
        <v>104992819.23141772</v>
      </c>
      <c r="AS18" s="1">
        <f>BC!AS30+Surrenders_BC!AR18-Surrenders_BC!AS8</f>
        <v>110723268.4852522</v>
      </c>
      <c r="AT18" s="1">
        <f>BC!AT30+Surrenders_BC!AS18-Surrenders_BC!AT8</f>
        <v>114386569.65251766</v>
      </c>
      <c r="AU18" s="1">
        <f>BC!AU30+Surrenders_BC!AT18-Surrenders_BC!AU8</f>
        <v>117983931.39877234</v>
      </c>
      <c r="AV18" s="1">
        <f>BC!AV30+Surrenders_BC!AU18-Surrenders_BC!AV8</f>
        <v>123480540.63359444</v>
      </c>
      <c r="AW18" s="1">
        <f>BC!AW30+Surrenders_BC!AV18-Surrenders_BC!AW8</f>
        <v>126914210.90218973</v>
      </c>
      <c r="AX18" s="1">
        <f>BC!AX30+Surrenders_BC!AW18-Surrenders_BC!AX8</f>
        <v>130286075.10595031</v>
      </c>
      <c r="AY18" s="1">
        <f>BC!AY30+Surrenders_BC!AX18-Surrenders_BC!AY8</f>
        <v>135561245.75404319</v>
      </c>
      <c r="AZ18" s="1">
        <f t="shared" si="8"/>
        <v>47512808.468266793</v>
      </c>
      <c r="BA18" s="1">
        <f t="shared" si="9"/>
        <v>84945339.428264633</v>
      </c>
      <c r="BB18" s="1">
        <f t="shared" si="10"/>
        <v>135561245.75404319</v>
      </c>
    </row>
    <row r="19" spans="1:54" x14ac:dyDescent="0.3">
      <c r="A19" s="5" t="s">
        <v>24</v>
      </c>
      <c r="B19" s="5"/>
      <c r="C19" s="1">
        <f>BC!C31-Surrenders_BC!C9</f>
        <v>515550</v>
      </c>
      <c r="D19" s="1">
        <f>BC!D31+Surrenders_BC!C19-Surrenders_BC!D9</f>
        <v>1512820.1</v>
      </c>
      <c r="E19" s="1">
        <f>BC!E31+Surrenders_BC!D19-Surrenders_BC!E9</f>
        <v>2443039.3382000001</v>
      </c>
      <c r="F19" s="1">
        <f>BC!F31+Surrenders_BC!E19-Surrenders_BC!F9</f>
        <v>4363064.6301124003</v>
      </c>
      <c r="G19" s="1">
        <f>BC!G31+Surrenders_BC!F19-Surrenders_BC!G9</f>
        <v>6052129.466770377</v>
      </c>
      <c r="H19" s="1">
        <f>BC!H31+Surrenders_BC!G19-Surrenders_BC!H9</f>
        <v>8201791.1363685103</v>
      </c>
      <c r="I19" s="1">
        <f>BC!I31+Surrenders_BC!H19-Surrenders_BC!I9</f>
        <v>9821758.8959138766</v>
      </c>
      <c r="J19" s="1">
        <f>BC!J31+Surrenders_BC!I19-Surrenders_BC!J9</f>
        <v>11903567.235787427</v>
      </c>
      <c r="K19" s="1">
        <f>BC!K31+Surrenders_BC!J19-Surrenders_BC!K9</f>
        <v>13456903.025543254</v>
      </c>
      <c r="L19" s="1">
        <f>BC!L31+Surrenders_BC!K19-Surrenders_BC!L9</f>
        <v>15473278.771083476</v>
      </c>
      <c r="M19" s="1">
        <f>BC!M31+Surrenders_BC!L19-Surrenders_BC!M9</f>
        <v>16962359.753203973</v>
      </c>
      <c r="N19" s="1">
        <f>BC!N31+Surrenders_BC!M19-Surrenders_BC!N9</f>
        <v>18915637.277646303</v>
      </c>
      <c r="O19" s="1">
        <f t="shared" si="11"/>
        <v>18915637.277646303</v>
      </c>
      <c r="P19" s="1">
        <f>BC!P31+Surrenders_BC!O19-Surrenders_BC!P9</f>
        <v>20342755.806648672</v>
      </c>
      <c r="Q19" s="1">
        <f>BC!Q31+Surrenders_BC!P19-Surrenders_BC!Q9</f>
        <v>22235186.202128995</v>
      </c>
      <c r="R19" s="1">
        <f>BC!R31+Surrenders_BC!Q19-Surrenders_BC!R9</f>
        <v>23602552.850490674</v>
      </c>
      <c r="S19" s="1">
        <f>BC!S31+Surrenders_BC!R19-Surrenders_BC!S9</f>
        <v>25436306.899181843</v>
      </c>
      <c r="T19" s="1">
        <f>BC!T31+Surrenders_BC!S19-Surrenders_BC!T9</f>
        <v>26746053.374996569</v>
      </c>
      <c r="U19" s="1">
        <f>BC!U31+Surrenders_BC!T19-Surrenders_BC!U9</f>
        <v>28523224.41424663</v>
      </c>
      <c r="V19" s="1">
        <f>BC!V31+Surrenders_BC!U19-Surrenders_BC!V9</f>
        <v>29777406.374790192</v>
      </c>
      <c r="W19" s="1">
        <f>BC!W31+Surrenders_BC!V19-Surrenders_BC!W9</f>
        <v>31500013.060043968</v>
      </c>
      <c r="X19" s="1">
        <f>BC!X31+Surrenders_BC!W19-Surrenders_BC!X9</f>
        <v>32700612.824963178</v>
      </c>
      <c r="Y19" s="1">
        <f>BC!Y31+Surrenders_BC!X19-Surrenders_BC!Y9</f>
        <v>34370601.794113845</v>
      </c>
      <c r="Z19" s="1">
        <f>BC!Z31+Surrenders_BC!Y19-Surrenders_BC!Z9</f>
        <v>35519530.961819798</v>
      </c>
      <c r="AA19" s="1">
        <f>BC!AA31+Surrenders_BC!Z19-Surrenders_BC!AA9</f>
        <v>37138779.404507041</v>
      </c>
      <c r="AB19" s="1">
        <f>BC!AB31+Surrenders_BC!AA19-Surrenders_BC!AB9</f>
        <v>38237881.375225917</v>
      </c>
      <c r="AC19" s="1">
        <f>BC!AC31+Surrenders_BC!AB19-Surrenders_BC!AC9</f>
        <v>41575799.510471851</v>
      </c>
      <c r="AD19" s="1">
        <f>BC!AD31+Surrenders_BC!AC19-Surrenders_BC!AD9</f>
        <v>44362635.119283356</v>
      </c>
      <c r="AE19" s="1">
        <f>BC!AE31+Surrenders_BC!AD19-Surrenders_BC!AE9</f>
        <v>47590307.687136255</v>
      </c>
      <c r="AF19" s="1">
        <f>BC!AF31+Surrenders_BC!AE19-Surrenders_BC!AF9</f>
        <v>50268882.148767799</v>
      </c>
      <c r="AG19" s="1">
        <f>BC!AG31+Surrenders_BC!AF19-Surrenders_BC!AG9</f>
        <v>53390242.270089976</v>
      </c>
      <c r="AH19" s="1">
        <f>BC!AH31+Surrenders_BC!AG19-Surrenders_BC!AH9</f>
        <v>55964417.909228355</v>
      </c>
      <c r="AI19" s="1">
        <f>BC!AI31+Surrenders_BC!AH19-Surrenders_BC!AI9</f>
        <v>58983258.386862248</v>
      </c>
      <c r="AJ19" s="1">
        <f>BC!AJ31+Surrenders_BC!AI19-Surrenders_BC!AJ9</f>
        <v>61456759.735898726</v>
      </c>
      <c r="AK19" s="1">
        <f>BC!AK31+Surrenders_BC!AJ19-Surrenders_BC!AK9</f>
        <v>64376738.060652547</v>
      </c>
      <c r="AL19" s="1">
        <f>BC!AL31+Surrenders_BC!AK19-Surrenders_BC!AL9</f>
        <v>66753156.775560796</v>
      </c>
      <c r="AM19" s="1">
        <f>BC!AM31+Surrenders_BC!AL19-Surrenders_BC!AM9</f>
        <v>69577799.953600705</v>
      </c>
      <c r="AN19" s="1">
        <f>BC!AN31+Surrenders_BC!AM19-Surrenders_BC!AN9</f>
        <v>71860599.554435894</v>
      </c>
      <c r="AO19" s="1">
        <f>BC!AO31+Surrenders_BC!AN19-Surrenders_BC!AO9</f>
        <v>76360908.762456045</v>
      </c>
      <c r="AP19" s="1">
        <f>BC!AP31+Surrenders_BC!AO19-Surrenders_BC!AP9</f>
        <v>80289212.40473184</v>
      </c>
      <c r="AQ19" s="1">
        <f>BC!AQ31+Surrenders_BC!AP19-Surrenders_BC!AQ9</f>
        <v>84637806.581446663</v>
      </c>
      <c r="AR19" s="1">
        <f>BC!AR31+Surrenders_BC!AQ19-Surrenders_BC!AR9</f>
        <v>88417126.062980622</v>
      </c>
      <c r="AS19" s="1">
        <f>BC!AS31+Surrenders_BC!AR19-Surrenders_BC!AS9</f>
        <v>92619417.793846965</v>
      </c>
      <c r="AT19" s="1">
        <f>BC!AT31+Surrenders_BC!AS19-Surrenders_BC!AT9</f>
        <v>96255068.273557723</v>
      </c>
      <c r="AU19" s="1">
        <f>BC!AU31+Surrenders_BC!AT19-Surrenders_BC!AU9</f>
        <v>100316277.04463369</v>
      </c>
      <c r="AV19" s="1">
        <f>BC!AV31+Surrenders_BC!AU19-Surrenders_BC!AV9</f>
        <v>103813384.05783027</v>
      </c>
      <c r="AW19" s="1">
        <f>BC!AW31+Surrenders_BC!AV19-Surrenders_BC!AW9</f>
        <v>107738543.14478932</v>
      </c>
      <c r="AX19" s="1">
        <f>BC!AX31+Surrenders_BC!AW19-Surrenders_BC!AX9</f>
        <v>111102049.36818312</v>
      </c>
      <c r="AY19" s="1">
        <f>BC!AY31+Surrenders_BC!AX19-Surrenders_BC!AY9</f>
        <v>114896012.47955583</v>
      </c>
      <c r="AZ19" s="1">
        <f t="shared" si="8"/>
        <v>37138779.404507041</v>
      </c>
      <c r="BA19" s="1">
        <f t="shared" si="9"/>
        <v>69577799.953600705</v>
      </c>
      <c r="BB19" s="1">
        <f t="shared" si="10"/>
        <v>114896012.47955583</v>
      </c>
    </row>
    <row r="20" spans="1:54" x14ac:dyDescent="0.3">
      <c r="A20" s="5" t="s">
        <v>25</v>
      </c>
      <c r="B20" s="5"/>
      <c r="C20" s="1">
        <f>BC!C32-Surrenders_BC!C10</f>
        <v>0</v>
      </c>
      <c r="D20" s="1">
        <f>BC!D32+Surrenders_BC!C20-Surrenders_BC!D10</f>
        <v>0</v>
      </c>
      <c r="E20" s="1">
        <f>BC!E32+Surrenders_BC!D20-Surrenders_BC!E10</f>
        <v>0</v>
      </c>
      <c r="F20" s="1">
        <f>BC!F32+Surrenders_BC!E20-Surrenders_BC!F10</f>
        <v>0</v>
      </c>
      <c r="G20" s="1">
        <f>BC!G32+Surrenders_BC!F20-Surrenders_BC!G10</f>
        <v>0</v>
      </c>
      <c r="H20" s="1">
        <f>BC!H32+Surrenders_BC!G20-Surrenders_BC!H10</f>
        <v>0</v>
      </c>
      <c r="I20" s="1">
        <f>BC!I32+Surrenders_BC!H20-Surrenders_BC!I10</f>
        <v>0</v>
      </c>
      <c r="J20" s="1">
        <f>BC!J32+Surrenders_BC!I20-Surrenders_BC!J10</f>
        <v>0</v>
      </c>
      <c r="K20" s="1">
        <f>BC!K32+Surrenders_BC!J20-Surrenders_BC!K10</f>
        <v>0</v>
      </c>
      <c r="L20" s="1">
        <f>BC!L32+Surrenders_BC!K20-Surrenders_BC!L10</f>
        <v>0</v>
      </c>
      <c r="M20" s="1">
        <f>BC!M32+Surrenders_BC!L20-Surrenders_BC!M10</f>
        <v>0</v>
      </c>
      <c r="N20" s="1">
        <f>BC!N32+Surrenders_BC!M20-Surrenders_BC!N10</f>
        <v>0</v>
      </c>
      <c r="O20" s="1">
        <f t="shared" si="11"/>
        <v>0</v>
      </c>
      <c r="P20" s="1">
        <f>BC!P32+Surrenders_BC!O20-Surrenders_BC!P10</f>
        <v>0</v>
      </c>
      <c r="Q20" s="1">
        <f>BC!Q32+Surrenders_BC!P20-Surrenders_BC!Q10</f>
        <v>0</v>
      </c>
      <c r="R20" s="1">
        <f>BC!R32+Surrenders_BC!Q20-Surrenders_BC!R10</f>
        <v>0</v>
      </c>
      <c r="S20" s="1">
        <f>BC!S32+Surrenders_BC!R20-Surrenders_BC!S10</f>
        <v>0</v>
      </c>
      <c r="T20" s="1">
        <f>BC!T32+Surrenders_BC!S20-Surrenders_BC!T10</f>
        <v>0</v>
      </c>
      <c r="U20" s="1">
        <f>BC!U32+Surrenders_BC!T20-Surrenders_BC!U10</f>
        <v>0</v>
      </c>
      <c r="V20" s="1">
        <f>BC!V32+Surrenders_BC!U20-Surrenders_BC!V10</f>
        <v>0</v>
      </c>
      <c r="W20" s="1">
        <f>BC!W32+Surrenders_BC!V20-Surrenders_BC!W10</f>
        <v>0</v>
      </c>
      <c r="X20" s="1">
        <f>BC!X32+Surrenders_BC!W20-Surrenders_BC!X10</f>
        <v>0</v>
      </c>
      <c r="Y20" s="1">
        <f>BC!Y32+Surrenders_BC!X20-Surrenders_BC!Y10</f>
        <v>0</v>
      </c>
      <c r="Z20" s="1">
        <f>BC!Z32+Surrenders_BC!Y20-Surrenders_BC!Z10</f>
        <v>0</v>
      </c>
      <c r="AA20" s="1">
        <f>BC!AA32+Surrenders_BC!Z20-Surrenders_BC!AA10</f>
        <v>0</v>
      </c>
      <c r="AB20" s="1">
        <f>BC!AB32+Surrenders_BC!AA20-Surrenders_BC!AB10</f>
        <v>0</v>
      </c>
      <c r="AC20" s="1">
        <f>BC!AC32+Surrenders_BC!AB20-Surrenders_BC!AC10</f>
        <v>0</v>
      </c>
      <c r="AD20" s="1">
        <f>BC!AD32+Surrenders_BC!AC20-Surrenders_BC!AD10</f>
        <v>0</v>
      </c>
      <c r="AE20" s="1">
        <f>BC!AE32+Surrenders_BC!AD20-Surrenders_BC!AE10</f>
        <v>0</v>
      </c>
      <c r="AF20" s="1">
        <f>BC!AF32+Surrenders_BC!AE20-Surrenders_BC!AF10</f>
        <v>0</v>
      </c>
      <c r="AG20" s="1">
        <f>BC!AG32+Surrenders_BC!AF20-Surrenders_BC!AG10</f>
        <v>0</v>
      </c>
      <c r="AH20" s="1">
        <f>BC!AH32+Surrenders_BC!AG20-Surrenders_BC!AH10</f>
        <v>0</v>
      </c>
      <c r="AI20" s="1">
        <f>BC!AI32+Surrenders_BC!AH20-Surrenders_BC!AI10</f>
        <v>0</v>
      </c>
      <c r="AJ20" s="1">
        <f>BC!AJ32+Surrenders_BC!AI20-Surrenders_BC!AJ10</f>
        <v>0</v>
      </c>
      <c r="AK20" s="1">
        <f>BC!AK32+Surrenders_BC!AJ20-Surrenders_BC!AK10</f>
        <v>0</v>
      </c>
      <c r="AL20" s="1">
        <f>BC!AL32+Surrenders_BC!AK20-Surrenders_BC!AL10</f>
        <v>0</v>
      </c>
      <c r="AM20" s="1">
        <f>BC!AM32+Surrenders_BC!AL20-Surrenders_BC!AM10</f>
        <v>0</v>
      </c>
      <c r="AN20" s="1">
        <f>BC!AN32+Surrenders_BC!AM20-Surrenders_BC!AN10</f>
        <v>0</v>
      </c>
      <c r="AO20" s="1">
        <f>BC!AO32+Surrenders_BC!AN20-Surrenders_BC!AO10</f>
        <v>0</v>
      </c>
      <c r="AP20" s="1">
        <f>BC!AP32+Surrenders_BC!AO20-Surrenders_BC!AP10</f>
        <v>0</v>
      </c>
      <c r="AQ20" s="1">
        <f>BC!AQ32+Surrenders_BC!AP20-Surrenders_BC!AQ10</f>
        <v>0</v>
      </c>
      <c r="AR20" s="1">
        <f>BC!AR32+Surrenders_BC!AQ20-Surrenders_BC!AR10</f>
        <v>0</v>
      </c>
      <c r="AS20" s="1">
        <f>BC!AS32+Surrenders_BC!AR20-Surrenders_BC!AS10</f>
        <v>0</v>
      </c>
      <c r="AT20" s="1">
        <f>BC!AT32+Surrenders_BC!AS20-Surrenders_BC!AT10</f>
        <v>0</v>
      </c>
      <c r="AU20" s="1">
        <f>BC!AU32+Surrenders_BC!AT20-Surrenders_BC!AU10</f>
        <v>0</v>
      </c>
      <c r="AV20" s="1">
        <f>BC!AV32+Surrenders_BC!AU20-Surrenders_BC!AV10</f>
        <v>0</v>
      </c>
      <c r="AW20" s="1">
        <f>BC!AW32+Surrenders_BC!AV20-Surrenders_BC!AW10</f>
        <v>0</v>
      </c>
      <c r="AX20" s="1">
        <f>BC!AX32+Surrenders_BC!AW20-Surrenders_BC!AX10</f>
        <v>0</v>
      </c>
      <c r="AY20" s="1">
        <f>BC!AY32+Surrenders_BC!AX20-Surrenders_BC!AY10</f>
        <v>0</v>
      </c>
      <c r="AZ20" s="1">
        <f t="shared" si="8"/>
        <v>0</v>
      </c>
      <c r="BA20" s="1">
        <f t="shared" si="9"/>
        <v>0</v>
      </c>
      <c r="BB20" s="1">
        <f t="shared" si="10"/>
        <v>0</v>
      </c>
    </row>
    <row r="22" spans="1:54" x14ac:dyDescent="0.3">
      <c r="A22" s="6" t="s">
        <v>44</v>
      </c>
      <c r="C22" s="18">
        <f>C2/BC!C24</f>
        <v>1.8936037550503701E-2</v>
      </c>
      <c r="D22" s="18">
        <f>D2/BC!D24</f>
        <v>3.102424883755971E-2</v>
      </c>
      <c r="E22" s="18">
        <f>E2/BC!E24</f>
        <v>3.5421233009857472E-2</v>
      </c>
      <c r="F22" s="18">
        <f>F2/BC!F24</f>
        <v>4.9986948235326428E-2</v>
      </c>
      <c r="G22" s="18">
        <f>G2/BC!G24</f>
        <v>5.9464484250902803E-2</v>
      </c>
      <c r="H22" s="18">
        <f>H2/BC!H24</f>
        <v>6.8853017154943033E-2</v>
      </c>
      <c r="I22" s="18">
        <f>I2/BC!I24</f>
        <v>0.10551215486845973</v>
      </c>
      <c r="J22" s="18">
        <f>J2/BC!J24</f>
        <v>0.10889111294980046</v>
      </c>
      <c r="K22" s="18">
        <f>K2/BC!K24</f>
        <v>0.11121915481700148</v>
      </c>
      <c r="L22" s="18">
        <f>L2/BC!L24</f>
        <v>0.1478871605754421</v>
      </c>
      <c r="M22" s="18">
        <f>M2/BC!M24</f>
        <v>0.15512688617772211</v>
      </c>
      <c r="N22" s="18">
        <f>N2/BC!N24</f>
        <v>0.15110048062642462</v>
      </c>
      <c r="O22" s="18">
        <f>O2/BC!O24</f>
        <v>9.8876983228727705E-2</v>
      </c>
      <c r="P22" s="49">
        <f>P2/BC!P24</f>
        <v>0.22445168704294077</v>
      </c>
      <c r="Q22" s="49">
        <f>Q2/BC!Q24</f>
        <v>0.22790413894895242</v>
      </c>
      <c r="R22" s="49">
        <f>R2/BC!R24</f>
        <v>0.19853934399168696</v>
      </c>
      <c r="S22" s="49">
        <f>S2/BC!S24</f>
        <v>0.25476080725723721</v>
      </c>
      <c r="T22" s="49">
        <f>T2/BC!T24</f>
        <v>0.26370794961358568</v>
      </c>
      <c r="U22" s="49">
        <f>U2/BC!U24</f>
        <v>0.22869234845352843</v>
      </c>
      <c r="V22" s="49">
        <f>V2/BC!V24</f>
        <v>0.31596703599753079</v>
      </c>
      <c r="W22" s="49">
        <f>W2/BC!W24</f>
        <v>0.29456404647450646</v>
      </c>
      <c r="X22" s="49">
        <f>X2/BC!X24</f>
        <v>0.2554425883647643</v>
      </c>
      <c r="Y22" s="49">
        <f>Y2/BC!Y24</f>
        <v>0.32520356914183901</v>
      </c>
      <c r="Z22" s="49">
        <f>Z2/BC!Z24</f>
        <v>0.32438360402849592</v>
      </c>
      <c r="AA22" s="49">
        <f>AA2/BC!AA24</f>
        <v>0.28129969213961237</v>
      </c>
      <c r="AB22" s="49">
        <f>AB2/BC!AB24</f>
        <v>0.41247370859238525</v>
      </c>
      <c r="AC22" s="49">
        <f>AC2/BC!AC24</f>
        <v>0.22636211807934603</v>
      </c>
      <c r="AD22" s="49">
        <f>AD2/BC!AD24</f>
        <v>0.22530546410505226</v>
      </c>
      <c r="AE22" s="49">
        <f>AE2/BC!AE24</f>
        <v>0.26602146889614736</v>
      </c>
      <c r="AF22" s="49">
        <f>AF2/BC!AF24</f>
        <v>0.27683504032972839</v>
      </c>
      <c r="AG22" s="49">
        <f>AG2/BC!AG24</f>
        <v>0.25885698808565011</v>
      </c>
      <c r="AH22" s="49">
        <f>AH2/BC!AH24</f>
        <v>0.31789708008535389</v>
      </c>
      <c r="AI22" s="49">
        <f>AI2/BC!AI24</f>
        <v>0.31085005710168162</v>
      </c>
      <c r="AJ22" s="49">
        <f>AJ2/BC!AJ24</f>
        <v>0.28927942471739493</v>
      </c>
      <c r="AK22" s="49">
        <f>AK2/BC!AK24</f>
        <v>0.33904562514147707</v>
      </c>
      <c r="AL22" s="49">
        <f>AL2/BC!AL24</f>
        <v>0.34319833353123275</v>
      </c>
      <c r="AM22" s="49">
        <f>AM2/BC!AM24</f>
        <v>0.31817682349554233</v>
      </c>
      <c r="AN22" s="49">
        <f>AN2/BC!AN24</f>
        <v>0.40387237223846223</v>
      </c>
      <c r="AO22" s="49">
        <f>AO2/BC!AO24</f>
        <v>0.27946102198969641</v>
      </c>
      <c r="AP22" s="49">
        <f>AP2/BC!AP24</f>
        <v>0.27918386807351242</v>
      </c>
      <c r="AQ22" s="49">
        <f>AQ2/BC!AQ24</f>
        <v>0.31522746117639272</v>
      </c>
      <c r="AR22" s="49">
        <f>AR2/BC!AR24</f>
        <v>0.32561902430403056</v>
      </c>
      <c r="AS22" s="49">
        <f>AS2/BC!AS24</f>
        <v>0.311469846858757</v>
      </c>
      <c r="AT22" s="49">
        <f>AT2/BC!AT24</f>
        <v>0.36177163788019728</v>
      </c>
      <c r="AU22" s="49">
        <f>AU2/BC!AU24</f>
        <v>0.35787357575669465</v>
      </c>
      <c r="AV22" s="49">
        <f>AV2/BC!AV24</f>
        <v>0.34103722623950999</v>
      </c>
      <c r="AW22" s="49">
        <f>AW2/BC!AW24</f>
        <v>0.38356437730769727</v>
      </c>
      <c r="AX22" s="49">
        <f>AX2/BC!AX24</f>
        <v>0.38851059083059941</v>
      </c>
      <c r="AY22" s="49">
        <f>AY2/BC!AY24</f>
        <v>0.36905177362057723</v>
      </c>
      <c r="AZ22" s="49">
        <f>AZ2/BC!AZ24</f>
        <v>0.26570246559782684</v>
      </c>
      <c r="BA22" s="49">
        <f>BA2/BC!BA24</f>
        <v>0.29350802302206846</v>
      </c>
      <c r="BB22" s="49">
        <f>BB2/BC!BB24</f>
        <v>0.34113932396337709</v>
      </c>
    </row>
    <row r="23" spans="1:54" x14ac:dyDescent="0.3">
      <c r="A23" s="5" t="s">
        <v>18</v>
      </c>
      <c r="C23" s="14">
        <f>C3/BC!C25</f>
        <v>6.0000000000000001E-3</v>
      </c>
      <c r="D23" s="14">
        <f>D3/BC!D25</f>
        <v>1.1963999999999999E-2</v>
      </c>
      <c r="E23" s="14">
        <f>E3/BC!E25</f>
        <v>1.3438752395061728E-2</v>
      </c>
      <c r="F23" s="14">
        <f>F3/BC!F25</f>
        <v>1.4773035489210811E-2</v>
      </c>
      <c r="G23" s="14">
        <f>G3/BC!G25</f>
        <v>1.912373669618829E-2</v>
      </c>
      <c r="H23" s="14">
        <f>H3/BC!H25</f>
        <v>2.5008994276011158E-2</v>
      </c>
      <c r="I23" s="14">
        <f>I3/BC!I25</f>
        <v>3.085894031035509E-2</v>
      </c>
      <c r="J23" s="14">
        <f>J3/BC!J25</f>
        <v>3.6673786668492955E-2</v>
      </c>
      <c r="K23" s="14">
        <f>K3/BC!K25</f>
        <v>4.2453743948481996E-2</v>
      </c>
      <c r="L23" s="14">
        <f>L3/BC!L25</f>
        <v>4.8199021484791105E-2</v>
      </c>
      <c r="M23" s="14">
        <f>M3/BC!M25</f>
        <v>5.3909827355882359E-2</v>
      </c>
      <c r="N23" s="14">
        <f>N3/BC!N25</f>
        <v>5.9586368391747066E-2</v>
      </c>
      <c r="O23" s="14">
        <f>O3/BC!O25</f>
        <v>3.3627178407102228E-2</v>
      </c>
      <c r="P23" s="13">
        <f>P3/BC!P25</f>
        <v>6.5228850181396583E-2</v>
      </c>
      <c r="Q23" s="13">
        <f>Q3/BC!Q25</f>
        <v>6.3850679981137054E-2</v>
      </c>
      <c r="R23" s="13">
        <f>R3/BC!R25</f>
        <v>6.9467575901250231E-2</v>
      </c>
      <c r="S23" s="13">
        <f>S3/BC!S25</f>
        <v>7.505077044584274E-2</v>
      </c>
      <c r="T23" s="13">
        <f>T3/BC!T25</f>
        <v>8.0600465823167669E-2</v>
      </c>
      <c r="U23" s="13">
        <f>U3/BC!U25</f>
        <v>8.6116863028228657E-2</v>
      </c>
      <c r="V23" s="13">
        <f>V3/BC!V25</f>
        <v>9.1600161850059286E-2</v>
      </c>
      <c r="W23" s="13">
        <f>W3/BC!W25</f>
        <v>9.7050560878958927E-2</v>
      </c>
      <c r="X23" s="13">
        <f>X3/BC!X25</f>
        <v>0.10246825751368518</v>
      </c>
      <c r="Y23" s="13">
        <f>Y3/BC!Y25</f>
        <v>0.10785344796860306</v>
      </c>
      <c r="Z23" s="13">
        <f>Z3/BC!Z25</f>
        <v>0.11320632728079147</v>
      </c>
      <c r="AA23" s="13">
        <f>AA3/BC!AA25</f>
        <v>0.11852708931710673</v>
      </c>
      <c r="AB23" s="13">
        <f>AB3/BC!AB25</f>
        <v>0.12381592678120409</v>
      </c>
      <c r="AC23" s="13">
        <f>AC3/BC!AC25</f>
        <v>8.4442151766922838E-2</v>
      </c>
      <c r="AD23" s="13">
        <f>AD3/BC!AD25</f>
        <v>8.9935498856321308E-2</v>
      </c>
      <c r="AE23" s="13">
        <f>AE3/BC!AE25</f>
        <v>9.5395885863183386E-2</v>
      </c>
      <c r="AF23" s="13">
        <f>AF3/BC!AF25</f>
        <v>0.10082351054800429</v>
      </c>
      <c r="AG23" s="13">
        <f>AG3/BC!AG25</f>
        <v>0.10621856948471625</v>
      </c>
      <c r="AH23" s="13">
        <f>AH3/BC!AH25</f>
        <v>0.11158125806780796</v>
      </c>
      <c r="AI23" s="13">
        <f>AI3/BC!AI25</f>
        <v>0.11691177051940112</v>
      </c>
      <c r="AJ23" s="13">
        <f>AJ3/BC!AJ25</f>
        <v>0.12221029989628472</v>
      </c>
      <c r="AK23" s="13">
        <f>AK3/BC!AK25</f>
        <v>0.127477038096907</v>
      </c>
      <c r="AL23" s="13">
        <f>AL3/BC!AL25</f>
        <v>0.13271217586832557</v>
      </c>
      <c r="AM23" s="13">
        <f>AM3/BC!AM25</f>
        <v>0.13791590281311561</v>
      </c>
      <c r="AN23" s="13">
        <f>AN3/BC!AN25</f>
        <v>0.14308840739623693</v>
      </c>
      <c r="AO23" s="13">
        <f>AO3/BC!AO25</f>
        <v>0.11037837744047753</v>
      </c>
      <c r="AP23" s="13">
        <f>AP3/BC!AP25</f>
        <v>0.11571610717583466</v>
      </c>
      <c r="AQ23" s="13">
        <f>AQ3/BC!AQ25</f>
        <v>0.12102181053277966</v>
      </c>
      <c r="AR23" s="13">
        <f>AR3/BC!AR25</f>
        <v>0.12629567966958299</v>
      </c>
      <c r="AS23" s="13">
        <f>AS3/BC!AS25</f>
        <v>0.13153790559156547</v>
      </c>
      <c r="AT23" s="13">
        <f>AT3/BC!AT25</f>
        <v>0.13674867815801608</v>
      </c>
      <c r="AU23" s="13">
        <f>AU3/BC!AU25</f>
        <v>0.14192818608906796</v>
      </c>
      <c r="AV23" s="13">
        <f>AV3/BC!AV25</f>
        <v>0.14707661697253357</v>
      </c>
      <c r="AW23" s="13">
        <f>AW3/BC!AW25</f>
        <v>0.15219415727069838</v>
      </c>
      <c r="AX23" s="13">
        <f>AX3/BC!AX25</f>
        <v>0.15728099232707421</v>
      </c>
      <c r="AY23" s="13">
        <f>AY3/BC!AY25</f>
        <v>0.16233730637311172</v>
      </c>
      <c r="AZ23" s="13">
        <f>AZ3/BC!AZ25</f>
        <v>8.9469431817672307E-2</v>
      </c>
      <c r="BA23" s="13">
        <f>BA3/BC!BA25</f>
        <v>0.11209925720054764</v>
      </c>
      <c r="BB23" s="13">
        <f>BB3/BC!BB25</f>
        <v>0.13699862986635711</v>
      </c>
    </row>
    <row r="24" spans="1:54" x14ac:dyDescent="0.3">
      <c r="A24" s="5" t="s">
        <v>19</v>
      </c>
      <c r="C24" s="14">
        <f>C4/BC!C26</f>
        <v>1.4999999999999999E-2</v>
      </c>
      <c r="D24" s="14">
        <f>D4/BC!D26</f>
        <v>2.9774999999999996E-2</v>
      </c>
      <c r="E24" s="14">
        <f>E4/BC!E26</f>
        <v>3.6677494565217392E-2</v>
      </c>
      <c r="F24" s="14">
        <f>F4/BC!F26</f>
        <v>3.5773215984374995E-2</v>
      </c>
      <c r="G24" s="14">
        <f>G4/BC!G26</f>
        <v>4.703328885873579E-2</v>
      </c>
      <c r="H24" s="14">
        <f>H4/BC!H26</f>
        <v>6.1327789525854756E-2</v>
      </c>
      <c r="I24" s="14">
        <f>I4/BC!I26</f>
        <v>7.5407872682966934E-2</v>
      </c>
      <c r="J24" s="14">
        <f>J4/BC!J26</f>
        <v>8.9276754592722427E-2</v>
      </c>
      <c r="K24" s="14">
        <f>K4/BC!K26</f>
        <v>0.12880160423672324</v>
      </c>
      <c r="L24" s="14">
        <f>L4/BC!L26</f>
        <v>0.11303558467926959</v>
      </c>
      <c r="M24" s="14">
        <f>M4/BC!M26</f>
        <v>0.15908712470586894</v>
      </c>
      <c r="N24" s="14">
        <f>N4/BC!N26</f>
        <v>0.1360869955999898</v>
      </c>
      <c r="O24" s="14">
        <f>O4/BC!O26</f>
        <v>8.3448268950496202E-2</v>
      </c>
      <c r="P24" s="13">
        <f>P4/BC!P26</f>
        <v>0.14904569066598994</v>
      </c>
      <c r="Q24" s="13">
        <f>Q4/BC!Q26</f>
        <v>0.13462296728637044</v>
      </c>
      <c r="R24" s="13">
        <f>R4/BC!R26</f>
        <v>0.14760362277707489</v>
      </c>
      <c r="S24" s="13">
        <f>S4/BC!S26</f>
        <v>0.16038956843541877</v>
      </c>
      <c r="T24" s="13">
        <f>T4/BC!T26</f>
        <v>0.17298372490888747</v>
      </c>
      <c r="U24" s="13">
        <f>U4/BC!U26</f>
        <v>0.18538896903525418</v>
      </c>
      <c r="V24" s="13">
        <f>V4/BC!V26</f>
        <v>0.19760813449972536</v>
      </c>
      <c r="W24" s="13">
        <f>W4/BC!W26</f>
        <v>0.20964401248222947</v>
      </c>
      <c r="X24" s="13">
        <f>X4/BC!X26</f>
        <v>0.2684310232711315</v>
      </c>
      <c r="Y24" s="13">
        <f>Y4/BC!Y26</f>
        <v>0.23044075089945998</v>
      </c>
      <c r="Z24" s="13">
        <f>Z4/BC!Z26</f>
        <v>0.29357144409868813</v>
      </c>
      <c r="AA24" s="13">
        <f>AA4/BC!AA26</f>
        <v>0.25061826643031743</v>
      </c>
      <c r="AB24" s="13">
        <f>AB4/BC!AB26</f>
        <v>0.26185899243386274</v>
      </c>
      <c r="AC24" s="13">
        <f>AC4/BC!AC26</f>
        <v>0.19356768984047637</v>
      </c>
      <c r="AD24" s="13">
        <f>AD4/BC!AD26</f>
        <v>0.20566417449286922</v>
      </c>
      <c r="AE24" s="13">
        <f>AE4/BC!AE26</f>
        <v>0.21757921187547621</v>
      </c>
      <c r="AF24" s="13">
        <f>AF4/BC!AF26</f>
        <v>0.22931552369734406</v>
      </c>
      <c r="AG24" s="13">
        <f>AG4/BC!AG26</f>
        <v>0.2408757908418839</v>
      </c>
      <c r="AH24" s="13">
        <f>AH4/BC!AH26</f>
        <v>0.25226265397925568</v>
      </c>
      <c r="AI24" s="13">
        <f>AI4/BC!AI26</f>
        <v>0.26347871416956681</v>
      </c>
      <c r="AJ24" s="13">
        <f>AJ4/BC!AJ26</f>
        <v>0.31269220014187965</v>
      </c>
      <c r="AK24" s="13">
        <f>AK4/BC!AK26</f>
        <v>0.28351440468593719</v>
      </c>
      <c r="AL24" s="13">
        <f>AL4/BC!AL26</f>
        <v>0.33532958400030222</v>
      </c>
      <c r="AM24" s="13">
        <f>AM4/BC!AM26</f>
        <v>0.30295353251718266</v>
      </c>
      <c r="AN24" s="13">
        <f>AN4/BC!AN26</f>
        <v>0.31340922952942485</v>
      </c>
      <c r="AO24" s="13">
        <f>AO4/BC!AO26</f>
        <v>0.25107089318378145</v>
      </c>
      <c r="AP24" s="13">
        <f>AP4/BC!AP26</f>
        <v>0.26230482978602471</v>
      </c>
      <c r="AQ24" s="13">
        <f>AQ4/BC!AQ26</f>
        <v>0.27337025733923437</v>
      </c>
      <c r="AR24" s="13">
        <f>AR4/BC!AR26</f>
        <v>0.28426970347914582</v>
      </c>
      <c r="AS24" s="13">
        <f>AS4/BC!AS26</f>
        <v>0.2950056579269586</v>
      </c>
      <c r="AT24" s="13">
        <f>AT4/BC!AT26</f>
        <v>0.30558057305805425</v>
      </c>
      <c r="AU24" s="13">
        <f>AU4/BC!AU26</f>
        <v>0.31599686446218339</v>
      </c>
      <c r="AV24" s="13">
        <f>AV4/BC!AV26</f>
        <v>0.3600891844838649</v>
      </c>
      <c r="AW24" s="13">
        <f>AW4/BC!AW26</f>
        <v>0.33491452841105718</v>
      </c>
      <c r="AX24" s="13">
        <f>AX4/BC!AX26</f>
        <v>0.38074850727672738</v>
      </c>
      <c r="AY24" s="13">
        <f>AY4/BC!AY26</f>
        <v>0.35326891891585327</v>
      </c>
      <c r="AZ24" s="13">
        <f>AZ4/BC!AZ26</f>
        <v>0.19823352727885352</v>
      </c>
      <c r="BA24" s="13">
        <f>BA4/BC!BA26</f>
        <v>0.25668652377678963</v>
      </c>
      <c r="BB24" s="13">
        <f>BB4/BC!BB26</f>
        <v>0.30977353784290135</v>
      </c>
    </row>
    <row r="25" spans="1:54" x14ac:dyDescent="0.3">
      <c r="A25" s="5" t="s">
        <v>20</v>
      </c>
      <c r="C25" s="14">
        <f>C5/BC!C27</f>
        <v>1.7999999999999999E-2</v>
      </c>
      <c r="D25" s="14">
        <f>D5/BC!D27</f>
        <v>7.7761714285714281E-2</v>
      </c>
      <c r="E25" s="14">
        <f>E5/BC!E27</f>
        <v>3.6018000808988766E-2</v>
      </c>
      <c r="F25" s="14">
        <f>F5/BC!F27</f>
        <v>7.0465020578399998E-2</v>
      </c>
      <c r="G25" s="14">
        <f>G5/BC!G27</f>
        <v>5.2031139446551862E-2</v>
      </c>
      <c r="H25" s="14">
        <f>H5/BC!H27</f>
        <v>0.10457692542020416</v>
      </c>
      <c r="I25" s="14">
        <f>I5/BC!I27</f>
        <v>6.0988412412268107E-2</v>
      </c>
      <c r="J25" s="14">
        <f>J5/BC!J27</f>
        <v>0.16107203902891296</v>
      </c>
      <c r="K25" s="14">
        <f>K5/BC!K27</f>
        <v>0.11134784793033001</v>
      </c>
      <c r="L25" s="14">
        <f>L5/BC!L27</f>
        <v>0.12734358666758408</v>
      </c>
      <c r="M25" s="14">
        <f>M5/BC!M27</f>
        <v>0.14305140210756756</v>
      </c>
      <c r="N25" s="14">
        <f>N5/BC!N27</f>
        <v>0.25602958580687535</v>
      </c>
      <c r="O25" s="14">
        <f>O5/BC!O27</f>
        <v>9.9656031289698896E-2</v>
      </c>
      <c r="P25" s="13">
        <f>P5/BC!P27</f>
        <v>0.12324602229586808</v>
      </c>
      <c r="Q25" s="13">
        <f>Q5/BC!Q27</f>
        <v>0.18862906680214181</v>
      </c>
      <c r="R25" s="13">
        <f>R5/BC!R27</f>
        <v>0.14938672511141743</v>
      </c>
      <c r="S25" s="13">
        <f>S5/BC!S27</f>
        <v>0.22481979850999056</v>
      </c>
      <c r="T25" s="13">
        <f>T5/BC!T27</f>
        <v>0.17459483221331923</v>
      </c>
      <c r="U25" s="13">
        <f>U5/BC!U27</f>
        <v>0.25971938967343011</v>
      </c>
      <c r="V25" s="13">
        <f>V5/BC!V27</f>
        <v>0.19890361488625358</v>
      </c>
      <c r="W25" s="13">
        <f>W5/BC!W27</f>
        <v>0.29337390302252281</v>
      </c>
      <c r="X25" s="13">
        <f>X5/BC!X27</f>
        <v>0.22234515742854835</v>
      </c>
      <c r="Y25" s="13">
        <f>Y5/BC!Y27</f>
        <v>0.32582775795337321</v>
      </c>
      <c r="Z25" s="13">
        <f>Z5/BC!Z27</f>
        <v>0.24495039949910422</v>
      </c>
      <c r="AA25" s="13">
        <f>AA5/BC!AA27</f>
        <v>0.35712378915571064</v>
      </c>
      <c r="AB25" s="13">
        <f>AB5/BC!AB27</f>
        <v>0.26674917695355088</v>
      </c>
      <c r="AC25" s="13">
        <f>AC5/BC!AC27</f>
        <v>0.2502422834235184</v>
      </c>
      <c r="AD25" s="13">
        <f>AD5/BC!AD27</f>
        <v>0.2133817906985559</v>
      </c>
      <c r="AE25" s="13">
        <f>AE5/BC!AE27</f>
        <v>0.28154630982319373</v>
      </c>
      <c r="AF25" s="13">
        <f>AF5/BC!AF27</f>
        <v>0.23782305078605323</v>
      </c>
      <c r="AG25" s="13">
        <f>AG5/BC!AG27</f>
        <v>0.31173353377703422</v>
      </c>
      <c r="AH25" s="13">
        <f>AH5/BC!AH27</f>
        <v>0.26139234447866899</v>
      </c>
      <c r="AI25" s="13">
        <f>AI5/BC!AI27</f>
        <v>0.34084379832909756</v>
      </c>
      <c r="AJ25" s="13">
        <f>AJ5/BC!AJ27</f>
        <v>0.28412078004950703</v>
      </c>
      <c r="AK25" s="13">
        <f>AK5/BC!AK27</f>
        <v>0.36891552508300141</v>
      </c>
      <c r="AL25" s="13">
        <f>AL5/BC!AL27</f>
        <v>0.30603835595291984</v>
      </c>
      <c r="AM25" s="13">
        <f>AM5/BC!AM27</f>
        <v>0.39598576491323312</v>
      </c>
      <c r="AN25" s="13">
        <f>AN5/BC!AN27</f>
        <v>0.32717400041840256</v>
      </c>
      <c r="AO25" s="13">
        <f>AO5/BC!AO27</f>
        <v>0.31271243568516011</v>
      </c>
      <c r="AP25" s="13">
        <f>AP5/BC!AP27</f>
        <v>0.27649443275377228</v>
      </c>
      <c r="AQ25" s="13">
        <f>AQ5/BC!AQ27</f>
        <v>0.34055466322063377</v>
      </c>
      <c r="AR25" s="13">
        <f>AR5/BC!AR27</f>
        <v>0.29950938192781074</v>
      </c>
      <c r="AS25" s="13">
        <f>AS5/BC!AS27</f>
        <v>0.36740359144655188</v>
      </c>
      <c r="AT25" s="13">
        <f>AT5/BC!AT27</f>
        <v>0.32170324977511616</v>
      </c>
      <c r="AU25" s="13">
        <f>AU5/BC!AU27</f>
        <v>0.39329465730908214</v>
      </c>
      <c r="AV25" s="13">
        <f>AV5/BC!AV27</f>
        <v>0.34310532919310122</v>
      </c>
      <c r="AW25" s="13">
        <f>AW5/BC!AW27</f>
        <v>0.41826203350590085</v>
      </c>
      <c r="AX25" s="13">
        <f>AX5/BC!AX27</f>
        <v>0.36374386802577013</v>
      </c>
      <c r="AY25" s="13">
        <f>AY5/BC!AY27</f>
        <v>0.44233867358952172</v>
      </c>
      <c r="AZ25" s="13">
        <f>AZ5/BC!AZ27</f>
        <v>0.22264605060716014</v>
      </c>
      <c r="BA25" s="13">
        <f>BA5/BC!BA27</f>
        <v>0.29026261376109708</v>
      </c>
      <c r="BB25" s="13">
        <f>BB5/BC!BB27</f>
        <v>0.34851017700493941</v>
      </c>
    </row>
    <row r="26" spans="1:54" x14ac:dyDescent="0.3">
      <c r="A26" s="5" t="s">
        <v>21</v>
      </c>
      <c r="C26" s="14">
        <f>C6/BC!C28</f>
        <v>0.02</v>
      </c>
      <c r="D26" s="14">
        <f>D6/BC!D28</f>
        <v>3.9600000000000003E-2</v>
      </c>
      <c r="E26" s="14">
        <f>E6/BC!E28</f>
        <v>8.3542769230769212E-2</v>
      </c>
      <c r="F26" s="14">
        <f>F6/BC!F28</f>
        <v>5.104310066666666E-2</v>
      </c>
      <c r="G26" s="14">
        <f>G6/BC!G28</f>
        <v>6.4796034614925377E-2</v>
      </c>
      <c r="H26" s="14">
        <f>H6/BC!H28</f>
        <v>8.3500113922626865E-2</v>
      </c>
      <c r="I26" s="14">
        <f>I6/BC!I28</f>
        <v>0.10183011164417434</v>
      </c>
      <c r="J26" s="14">
        <f>J6/BC!J28</f>
        <v>0.11979350941129085</v>
      </c>
      <c r="K26" s="14">
        <f>K6/BC!K28</f>
        <v>0.13739763922306503</v>
      </c>
      <c r="L26" s="14">
        <f>L6/BC!L28</f>
        <v>0.234798309318725</v>
      </c>
      <c r="M26" s="14">
        <f>M6/BC!M28</f>
        <v>0.16424325987401076</v>
      </c>
      <c r="N26" s="14">
        <f>N6/BC!N28</f>
        <v>0.18095839467653052</v>
      </c>
      <c r="O26" s="14">
        <f>O6/BC!O28</f>
        <v>0.11098180363179982</v>
      </c>
      <c r="P26" s="13">
        <f>P6/BC!P28</f>
        <v>0.19733922678299992</v>
      </c>
      <c r="Q26" s="13">
        <f>Q6/BC!Q28</f>
        <v>0.21339244224733994</v>
      </c>
      <c r="R26" s="13">
        <f>R6/BC!R28</f>
        <v>0.35360351804667473</v>
      </c>
      <c r="S26" s="13">
        <f>S6/BC!S28</f>
        <v>0.1781991391608819</v>
      </c>
      <c r="T26" s="13">
        <f>T6/BC!T28</f>
        <v>0.25979752816037477</v>
      </c>
      <c r="U26" s="13">
        <f>U6/BC!U28</f>
        <v>0.42615013569071919</v>
      </c>
      <c r="V26" s="13">
        <f>V6/BC!V28</f>
        <v>0.21065586505467399</v>
      </c>
      <c r="W26" s="13">
        <f>W6/BC!W28</f>
        <v>0.30347362378103587</v>
      </c>
      <c r="X26" s="13">
        <f>X6/BC!X28</f>
        <v>0.49443043184435265</v>
      </c>
      <c r="Y26" s="13">
        <f>Y6/BC!Y28</f>
        <v>0.32374263544348592</v>
      </c>
      <c r="Z26" s="13">
        <f>Z6/BC!Z28</f>
        <v>0.33726778273461622</v>
      </c>
      <c r="AA26" s="13">
        <f>AA6/BC!AA28</f>
        <v>0.54726196700844998</v>
      </c>
      <c r="AB26" s="13">
        <f>AB6/BC!AB28</f>
        <v>0.26484024523986743</v>
      </c>
      <c r="AC26" s="13">
        <f>AC6/BC!AC28</f>
        <v>0.23906418817271971</v>
      </c>
      <c r="AD26" s="13">
        <f>AD6/BC!AD28</f>
        <v>0.32400995929297521</v>
      </c>
      <c r="AE26" s="13">
        <f>AE6/BC!AE28</f>
        <v>0.21904850633580389</v>
      </c>
      <c r="AF26" s="13">
        <f>AF6/BC!AF28</f>
        <v>0.28390320965153915</v>
      </c>
      <c r="AG26" s="13">
        <f>AG6/BC!AG28</f>
        <v>0.38103024827354054</v>
      </c>
      <c r="AH26" s="13">
        <f>AH6/BC!AH28</f>
        <v>0.25407768684983478</v>
      </c>
      <c r="AI26" s="13">
        <f>AI6/BC!AI28</f>
        <v>0.32610533795523211</v>
      </c>
      <c r="AJ26" s="13">
        <f>AJ6/BC!AJ28</f>
        <v>0.43469728809973679</v>
      </c>
      <c r="AK26" s="13">
        <f>AK6/BC!AK28</f>
        <v>0.34829615372816825</v>
      </c>
      <c r="AL26" s="13">
        <f>AL6/BC!AL28</f>
        <v>0.36133023065360487</v>
      </c>
      <c r="AM26" s="13">
        <f>AM6/BC!AM28</f>
        <v>0.47949160998116747</v>
      </c>
      <c r="AN26" s="13">
        <f>AN6/BC!AN28</f>
        <v>0.31456529353469931</v>
      </c>
      <c r="AO26" s="13">
        <f>AO6/BC!AO28</f>
        <v>0.29356764468196495</v>
      </c>
      <c r="AP26" s="13">
        <f>AP6/BC!AP28</f>
        <v>0.36477888936537439</v>
      </c>
      <c r="AQ26" s="13">
        <f>AQ6/BC!AQ28</f>
        <v>0.27592555260702523</v>
      </c>
      <c r="AR26" s="13">
        <f>AR6/BC!AR28</f>
        <v>0.33517641929575964</v>
      </c>
      <c r="AS26" s="13">
        <f>AS6/BC!AS28</f>
        <v>0.41364608355068661</v>
      </c>
      <c r="AT26" s="13">
        <f>AT6/BC!AT28</f>
        <v>0.31021033180022034</v>
      </c>
      <c r="AU26" s="13">
        <f>AU6/BC!AU28</f>
        <v>0.37433826509206625</v>
      </c>
      <c r="AV26" s="13">
        <f>AV6/BC!AV28</f>
        <v>0.45963949578034891</v>
      </c>
      <c r="AW26" s="13">
        <f>AW6/BC!AW28</f>
        <v>0.39586943668183766</v>
      </c>
      <c r="AX26" s="13">
        <f>AX6/BC!AX28</f>
        <v>0.40795204794820089</v>
      </c>
      <c r="AY26" s="13">
        <f>AY6/BC!AY28</f>
        <v>0.49911701631249811</v>
      </c>
      <c r="AZ26" s="13">
        <f>AZ6/BC!AZ28</f>
        <v>0.29419268119318243</v>
      </c>
      <c r="BA26" s="13">
        <f>BA6/BC!BA28</f>
        <v>0.31722615747051125</v>
      </c>
      <c r="BB26" s="13">
        <f>BB6/BC!BB28</f>
        <v>0.36506533407972591</v>
      </c>
    </row>
    <row r="27" spans="1:54" x14ac:dyDescent="0.3">
      <c r="A27" s="5" t="s">
        <v>22</v>
      </c>
      <c r="C27" s="14">
        <f>C7/BC!C29</f>
        <v>0.02</v>
      </c>
      <c r="D27" s="14">
        <f>D7/BC!D29</f>
        <v>2.9701010101010103E-2</v>
      </c>
      <c r="E27" s="14">
        <f>E7/BC!E29</f>
        <v>4.0436822695035457E-2</v>
      </c>
      <c r="F27" s="14">
        <f>F7/BC!F29</f>
        <v>4.9408211368421058E-2</v>
      </c>
      <c r="G27" s="14">
        <f>G7/BC!G29</f>
        <v>5.4327645361194041E-2</v>
      </c>
      <c r="H27" s="14">
        <f>H7/BC!H29</f>
        <v>8.5452352191119268E-2</v>
      </c>
      <c r="I27" s="14">
        <f>I7/BC!I29</f>
        <v>0.10374330514729688</v>
      </c>
      <c r="J27" s="14">
        <f>J7/BC!J29</f>
        <v>0.10270044668533025</v>
      </c>
      <c r="K27" s="14">
        <f>K7/BC!K29</f>
        <v>0.12064643775162365</v>
      </c>
      <c r="L27" s="14">
        <f>L7/BC!L29</f>
        <v>0.13823350899659118</v>
      </c>
      <c r="M27" s="14">
        <f>M7/BC!M29</f>
        <v>0.1341687069272475</v>
      </c>
      <c r="N27" s="14">
        <f>N7/BC!N29</f>
        <v>0.17601617845823658</v>
      </c>
      <c r="O27" s="14">
        <f>O7/BC!O29</f>
        <v>0.1016539232360812</v>
      </c>
      <c r="P27" s="13">
        <f>P7/BC!P29</f>
        <v>0.23205912435904241</v>
      </c>
      <c r="Q27" s="13">
        <f>Q7/BC!Q29</f>
        <v>0.24741794187186156</v>
      </c>
      <c r="R27" s="13">
        <f>R7/BC!R29</f>
        <v>0.21723272052800191</v>
      </c>
      <c r="S27" s="13">
        <f>S7/BC!S29</f>
        <v>0.28171560421777253</v>
      </c>
      <c r="T27" s="13">
        <f>T7/BC!T29</f>
        <v>0.24457358837718257</v>
      </c>
      <c r="U27" s="13">
        <f>U7/BC!U29</f>
        <v>0.25968211660963891</v>
      </c>
      <c r="V27" s="13">
        <f>V7/BC!V29</f>
        <v>0.3328573903961265</v>
      </c>
      <c r="W27" s="13">
        <f>W7/BC!W29</f>
        <v>0.28534198837398683</v>
      </c>
      <c r="X27" s="13">
        <f>X7/BC!X29</f>
        <v>0.25566735794510659</v>
      </c>
      <c r="Y27" s="13">
        <f>Y7/BC!Y29</f>
        <v>0.31729916205228742</v>
      </c>
      <c r="Z27" s="13">
        <f>Z7/BC!Z29</f>
        <v>0.28206116956419108</v>
      </c>
      <c r="AA27" s="13">
        <f>AA7/BC!AA29</f>
        <v>0.29641994617290729</v>
      </c>
      <c r="AB27" s="13">
        <f>AB7/BC!AB29</f>
        <v>0.44374455057488443</v>
      </c>
      <c r="AC27" s="13">
        <f>AC7/BC!AC29</f>
        <v>0.23743482978169336</v>
      </c>
      <c r="AD27" s="13">
        <f>AD7/BC!AD29</f>
        <v>0.25268613318605948</v>
      </c>
      <c r="AE27" s="13">
        <f>AE7/BC!AE29</f>
        <v>0.29970914763663081</v>
      </c>
      <c r="AF27" s="13">
        <f>AF7/BC!AF29</f>
        <v>0.28003205588987318</v>
      </c>
      <c r="AG27" s="13">
        <f>AG7/BC!AG29</f>
        <v>0.29443141477207574</v>
      </c>
      <c r="AH27" s="13">
        <f>AH7/BC!AH29</f>
        <v>0.34591879508759715</v>
      </c>
      <c r="AI27" s="13">
        <f>AI7/BC!AI29</f>
        <v>0.3201242243250832</v>
      </c>
      <c r="AJ27" s="13">
        <f>AJ7/BC!AJ29</f>
        <v>0.3014458406782336</v>
      </c>
      <c r="AK27" s="13">
        <f>AK7/BC!AK29</f>
        <v>0.34929501146382819</v>
      </c>
      <c r="AL27" s="13">
        <f>AL7/BC!AL29</f>
        <v>0.32709212448202579</v>
      </c>
      <c r="AM27" s="13">
        <f>AM7/BC!AM29</f>
        <v>0.34055028199238524</v>
      </c>
      <c r="AN27" s="13">
        <f>AN7/BC!AN29</f>
        <v>0.44020022877547471</v>
      </c>
      <c r="AO27" s="13">
        <f>AO7/BC!AO29</f>
        <v>0.2956936134787857</v>
      </c>
      <c r="AP27" s="13">
        <f>AP7/BC!AP29</f>
        <v>0.30977974120920998</v>
      </c>
      <c r="AQ27" s="13">
        <f>AQ7/BC!AQ29</f>
        <v>0.35098343757501005</v>
      </c>
      <c r="AR27" s="13">
        <f>AR7/BC!AR29</f>
        <v>0.33548994690103384</v>
      </c>
      <c r="AS27" s="13">
        <f>AS7/BC!AS29</f>
        <v>0.34878014796301315</v>
      </c>
      <c r="AT27" s="13">
        <f>AT7/BC!AT29</f>
        <v>0.39265333065391111</v>
      </c>
      <c r="AU27" s="13">
        <f>AU7/BC!AU29</f>
        <v>0.37294593754738647</v>
      </c>
      <c r="AV27" s="13">
        <f>AV7/BC!AV29</f>
        <v>0.35754458616674162</v>
      </c>
      <c r="AW27" s="13">
        <f>AW7/BC!AW29</f>
        <v>0.39939979497680139</v>
      </c>
      <c r="AX27" s="13">
        <f>AX7/BC!AX29</f>
        <v>0.38148734960652642</v>
      </c>
      <c r="AY27" s="13">
        <f>AY7/BC!AY29</f>
        <v>0.39385760261439584</v>
      </c>
      <c r="AZ27" s="13">
        <f>AZ7/BC!AZ29</f>
        <v>0.27120304935164957</v>
      </c>
      <c r="BA27" s="13">
        <f>BA7/BC!BA29</f>
        <v>0.31061437320291807</v>
      </c>
      <c r="BB27" s="13">
        <f>BB7/BC!BB29</f>
        <v>0.36275475734261736</v>
      </c>
    </row>
    <row r="28" spans="1:54" x14ac:dyDescent="0.3">
      <c r="A28" s="5" t="s">
        <v>23</v>
      </c>
      <c r="C28" s="14">
        <f>C8/BC!C30</f>
        <v>1.7999999999999999E-2</v>
      </c>
      <c r="D28" s="14">
        <f>D8/BC!D30</f>
        <v>3.5675999999999992E-2</v>
      </c>
      <c r="E28" s="14">
        <f>E8/BC!E30</f>
        <v>2.4453600631578948E-2</v>
      </c>
      <c r="F28" s="14">
        <f>F8/BC!F30</f>
        <v>6.362552805839998E-2</v>
      </c>
      <c r="G28" s="14">
        <f>G8/BC!G30</f>
        <v>7.0066890461123993E-2</v>
      </c>
      <c r="H28" s="14">
        <f>H8/BC!H30</f>
        <v>5.1700744375260614E-2</v>
      </c>
      <c r="I28" s="14">
        <f>I8/BC!I30</f>
        <v>0.12165568407703294</v>
      </c>
      <c r="J28" s="14">
        <f>J8/BC!J30</f>
        <v>0.13746588176364632</v>
      </c>
      <c r="K28" s="14">
        <f>K8/BC!K30</f>
        <v>8.4118283702155447E-2</v>
      </c>
      <c r="L28" s="14">
        <f>L8/BC!L30</f>
        <v>0.1866501489658465</v>
      </c>
      <c r="M28" s="14">
        <f>M8/BC!M30</f>
        <v>0.20129044628446124</v>
      </c>
      <c r="N28" s="14">
        <f>N8/BC!N30</f>
        <v>0.11481659669453433</v>
      </c>
      <c r="O28" s="14">
        <f>O8/BC!O30</f>
        <v>9.460095054939302E-2</v>
      </c>
      <c r="P28" s="13">
        <f>P8/BC!P30</f>
        <v>0.24819770832281679</v>
      </c>
      <c r="Q28" s="13">
        <f>Q8/BC!Q30</f>
        <v>0.26173014957300611</v>
      </c>
      <c r="R28" s="13">
        <f>R8/BC!R30</f>
        <v>0.14388686051299199</v>
      </c>
      <c r="S28" s="13">
        <f>S8/BC!S30</f>
        <v>0.30648116475683951</v>
      </c>
      <c r="T28" s="13">
        <f>T8/BC!T30</f>
        <v>0.31896450379121633</v>
      </c>
      <c r="U28" s="13">
        <f>U8/BC!U30</f>
        <v>0.17141541684390588</v>
      </c>
      <c r="V28" s="13">
        <f>V8/BC!V30</f>
        <v>0.36167362615396098</v>
      </c>
      <c r="W28" s="13">
        <f>W8/BC!W30</f>
        <v>0.37316350088318967</v>
      </c>
      <c r="X28" s="13">
        <f>X8/BC!X30</f>
        <v>0.19748402834316353</v>
      </c>
      <c r="Y28" s="13">
        <f>Y8/BC!Y30</f>
        <v>0.41393901982568099</v>
      </c>
      <c r="Z28" s="13">
        <f>Z8/BC!Z30</f>
        <v>0.4244881174688187</v>
      </c>
      <c r="AA28" s="13">
        <f>AA8/BC!AA30</f>
        <v>0.22217012147969631</v>
      </c>
      <c r="AB28" s="13">
        <f>AB8/BC!AB30</f>
        <v>0.46343257939000115</v>
      </c>
      <c r="AC28" s="13">
        <f>AC8/BC!AC30</f>
        <v>0.24554539648049056</v>
      </c>
      <c r="AD28" s="13">
        <f>AD8/BC!AD30</f>
        <v>0.17654832614389593</v>
      </c>
      <c r="AE28" s="13">
        <f>AE8/BC!AE30</f>
        <v>0.28166756891565259</v>
      </c>
      <c r="AF28" s="13">
        <f>AF8/BC!AF30</f>
        <v>0.29459755267517085</v>
      </c>
      <c r="AG28" s="13">
        <f>AG8/BC!AG30</f>
        <v>0.20822123620406646</v>
      </c>
      <c r="AH28" s="13">
        <f>AH8/BC!AH30</f>
        <v>0.32896974038593135</v>
      </c>
      <c r="AI28" s="13">
        <f>AI8/BC!AI30</f>
        <v>0.34104828505898466</v>
      </c>
      <c r="AJ28" s="13">
        <f>AJ8/BC!AJ30</f>
        <v>0.23821441047315478</v>
      </c>
      <c r="AK28" s="13">
        <f>AK8/BC!AK30</f>
        <v>0.37376329644122036</v>
      </c>
      <c r="AL28" s="13">
        <f>AL8/BC!AL30</f>
        <v>0.38503555710527837</v>
      </c>
      <c r="AM28" s="13">
        <f>AM8/BC!AM30</f>
        <v>0.26661693177690959</v>
      </c>
      <c r="AN28" s="13">
        <f>AN8/BC!AN30</f>
        <v>0.41618127856999043</v>
      </c>
      <c r="AO28" s="13">
        <f>AO8/BC!AO30</f>
        <v>0.29046001037048708</v>
      </c>
      <c r="AP28" s="13">
        <f>AP8/BC!AP30</f>
        <v>0.22971839766221563</v>
      </c>
      <c r="AQ28" s="13">
        <f>AQ8/BC!AQ30</f>
        <v>0.32191105904050954</v>
      </c>
      <c r="AR28" s="13">
        <f>AR8/BC!AR30</f>
        <v>0.33411665997778039</v>
      </c>
      <c r="AS28" s="13">
        <f>AS8/BC!AS30</f>
        <v>0.26154004460895858</v>
      </c>
      <c r="AT28" s="13">
        <f>AT8/BC!AT30</f>
        <v>0.36401021401641309</v>
      </c>
      <c r="AU28" s="13">
        <f>AU8/BC!AU30</f>
        <v>0.37545803016411772</v>
      </c>
      <c r="AV28" s="13">
        <f>AV8/BC!AV30</f>
        <v>0.29167406767756465</v>
      </c>
      <c r="AW28" s="13">
        <f>AW8/BC!AW30</f>
        <v>0.40387668947998262</v>
      </c>
      <c r="AX28" s="13">
        <f>AX8/BC!AX30</f>
        <v>0.41460690906934289</v>
      </c>
      <c r="AY28" s="13">
        <f>AY8/BC!AY30</f>
        <v>0.32020996802926616</v>
      </c>
      <c r="AZ28" s="13">
        <f>AZ8/BC!AZ30</f>
        <v>0.26036126781036295</v>
      </c>
      <c r="BA28" s="13">
        <f>BA8/BC!BA30</f>
        <v>0.28235178374237263</v>
      </c>
      <c r="BB28" s="13">
        <f>BB8/BC!BB30</f>
        <v>0.32691613928485919</v>
      </c>
    </row>
    <row r="29" spans="1:54" x14ac:dyDescent="0.3">
      <c r="A29" s="5" t="s">
        <v>24</v>
      </c>
      <c r="C29" s="14">
        <f>C9/BC!C31</f>
        <v>1.7999999999999999E-2</v>
      </c>
      <c r="D29" s="14">
        <f>D9/BC!D31</f>
        <v>2.7053560975609757E-2</v>
      </c>
      <c r="E29" s="14">
        <f>E9/BC!E31</f>
        <v>4.5928986461538465E-2</v>
      </c>
      <c r="F29" s="14">
        <f>F9/BC!F31</f>
        <v>3.9987354043800001E-2</v>
      </c>
      <c r="G29" s="14">
        <f>G9/BC!G31</f>
        <v>6.1630646301124005E-2</v>
      </c>
      <c r="H29" s="14">
        <f>H9/BC!H31</f>
        <v>6.5364491479072515E-2</v>
      </c>
      <c r="I29" s="14">
        <f>I9/BC!I31</f>
        <v>0.10001791136368511</v>
      </c>
      <c r="J29" s="14">
        <f>J9/BC!J31</f>
        <v>9.4865939185412945E-2</v>
      </c>
      <c r="K29" s="14">
        <f>K9/BC!K31</f>
        <v>0.13703567235787428</v>
      </c>
      <c r="L29" s="14">
        <f>L9/BC!L31</f>
        <v>0.12331489324338198</v>
      </c>
      <c r="M29" s="14">
        <f>M9/BC!M31</f>
        <v>0.17273278771083475</v>
      </c>
      <c r="N29" s="14">
        <f>N9/BC!N31</f>
        <v>0.15074890241637892</v>
      </c>
      <c r="O29" s="14">
        <f>O9/BC!O31</f>
        <v>9.6026892346652293E-2</v>
      </c>
      <c r="P29" s="13">
        <f>P9/BC!P31</f>
        <v>0.20715637277646304</v>
      </c>
      <c r="Q29" s="13">
        <f>Q9/BC!Q31</f>
        <v>0.17720417587812004</v>
      </c>
      <c r="R29" s="13">
        <f>R9/BC!R31</f>
        <v>0.24035186202128997</v>
      </c>
      <c r="S29" s="13">
        <f>S9/BC!S31</f>
        <v>0.20271563100384005</v>
      </c>
      <c r="T29" s="13">
        <f>T9/BC!T31</f>
        <v>0.27236306899181845</v>
      </c>
      <c r="U29" s="13">
        <f>U9/BC!U31</f>
        <v>0.22731693945649487</v>
      </c>
      <c r="V29" s="13">
        <f>V9/BC!V31</f>
        <v>0.30323224414246636</v>
      </c>
      <c r="W29" s="13">
        <f>W9/BC!W31</f>
        <v>0.25104057162879279</v>
      </c>
      <c r="X29" s="13">
        <f>X9/BC!X31</f>
        <v>0.3330001306004397</v>
      </c>
      <c r="Y29" s="13">
        <f>Y9/BC!Y31</f>
        <v>0.27391783949971182</v>
      </c>
      <c r="Z29" s="13">
        <f>Z9/BC!Z31</f>
        <v>0.36170601794113849</v>
      </c>
      <c r="AA29" s="13">
        <f>AA9/BC!AA31</f>
        <v>0.29597893796206798</v>
      </c>
      <c r="AB29" s="13">
        <f>AB9/BC!AB31</f>
        <v>0.38938779404507046</v>
      </c>
      <c r="AC29" s="13">
        <f>AC9/BC!AC31</f>
        <v>0.18587362554977233</v>
      </c>
      <c r="AD29" s="13">
        <f>AD9/BC!AD31</f>
        <v>0.22587899755235927</v>
      </c>
      <c r="AE29" s="13">
        <f>AE9/BC!AE31</f>
        <v>0.21276278832856108</v>
      </c>
      <c r="AF29" s="13">
        <f>AF9/BC!AF31</f>
        <v>0.2559515384356813</v>
      </c>
      <c r="AG29" s="13">
        <f>AG9/BC!AG31</f>
        <v>0.23869265333605377</v>
      </c>
      <c r="AH29" s="13">
        <f>AH9/BC!AH31</f>
        <v>0.28495121135044987</v>
      </c>
      <c r="AI29" s="13">
        <f>AI9/BC!AI31</f>
        <v>0.26369744447953913</v>
      </c>
      <c r="AJ29" s="13">
        <f>AJ9/BC!AJ31</f>
        <v>0.31291629193431125</v>
      </c>
      <c r="AK29" s="13">
        <f>AK9/BC!AK31</f>
        <v>0.28781016469418957</v>
      </c>
      <c r="AL29" s="13">
        <f>AL9/BC!AL31</f>
        <v>0.33988369030326271</v>
      </c>
      <c r="AM29" s="13">
        <f>AM9/BC!AM31</f>
        <v>0.31106263950246205</v>
      </c>
      <c r="AN29" s="13">
        <f>AN9/BC!AN31</f>
        <v>0.36588899976800354</v>
      </c>
      <c r="AO29" s="13">
        <f>AO9/BC!AO31</f>
        <v>0.23723572745421123</v>
      </c>
      <c r="AP29" s="13">
        <f>AP9/BC!AP31</f>
        <v>0.27253636254152014</v>
      </c>
      <c r="AQ29" s="13">
        <f>AQ9/BC!AQ31</f>
        <v>0.26295013953985985</v>
      </c>
      <c r="AR29" s="13">
        <f>AR9/BC!AR31</f>
        <v>0.30012602193815557</v>
      </c>
      <c r="AS29" s="13">
        <f>AS9/BC!AS31</f>
        <v>0.2877471642599409</v>
      </c>
      <c r="AT29" s="13">
        <f>AT9/BC!AT31</f>
        <v>0.32673139264615658</v>
      </c>
      <c r="AU29" s="13">
        <f>AU9/BC!AU31</f>
        <v>0.31165953032610832</v>
      </c>
      <c r="AV29" s="13">
        <f>AV9/BC!AV31</f>
        <v>0.35238759014877896</v>
      </c>
      <c r="AW29" s="13">
        <f>AW9/BC!AW31</f>
        <v>0.33471879882049915</v>
      </c>
      <c r="AX29" s="13">
        <f>AX9/BC!AX31</f>
        <v>0.37712847714929781</v>
      </c>
      <c r="AY29" s="13">
        <f>AY9/BC!AY31</f>
        <v>0.3569554048520841</v>
      </c>
      <c r="AZ29" s="13">
        <f>AZ9/BC!AZ31</f>
        <v>0.25922186476175901</v>
      </c>
      <c r="BA29" s="13">
        <f>BA9/BC!BA31</f>
        <v>0.26939142907446689</v>
      </c>
      <c r="BB29" s="13">
        <f>BB9/BC!BB31</f>
        <v>0.31336041627340716</v>
      </c>
    </row>
    <row r="30" spans="1:54" x14ac:dyDescent="0.3">
      <c r="A30" s="5" t="s">
        <v>25</v>
      </c>
      <c r="C30" s="14" t="e">
        <f>C10/BC!C32</f>
        <v>#DIV/0!</v>
      </c>
      <c r="D30" s="14" t="e">
        <f>D10/BC!D32</f>
        <v>#DIV/0!</v>
      </c>
      <c r="E30" s="14" t="e">
        <f>E10/BC!E32</f>
        <v>#DIV/0!</v>
      </c>
      <c r="F30" s="14" t="e">
        <f>F10/BC!F32</f>
        <v>#DIV/0!</v>
      </c>
      <c r="G30" s="14" t="e">
        <f>G10/BC!G32</f>
        <v>#DIV/0!</v>
      </c>
      <c r="H30" s="14" t="e">
        <f>H10/BC!H32</f>
        <v>#DIV/0!</v>
      </c>
      <c r="I30" s="14" t="e">
        <f>I10/BC!I32</f>
        <v>#DIV/0!</v>
      </c>
      <c r="J30" s="14" t="e">
        <f>J10/BC!J32</f>
        <v>#DIV/0!</v>
      </c>
      <c r="K30" s="14" t="e">
        <f>K10/BC!K32</f>
        <v>#DIV/0!</v>
      </c>
      <c r="L30" s="14" t="e">
        <f>L10/BC!L32</f>
        <v>#DIV/0!</v>
      </c>
      <c r="M30" s="14" t="e">
        <f>M10/BC!M32</f>
        <v>#DIV/0!</v>
      </c>
      <c r="N30" s="14" t="e">
        <f>N10/BC!N32</f>
        <v>#DIV/0!</v>
      </c>
      <c r="O30" s="14" t="e">
        <f>O10/BC!O32</f>
        <v>#DIV/0!</v>
      </c>
      <c r="P30" s="13" t="e">
        <f>P10/BC!P32</f>
        <v>#DIV/0!</v>
      </c>
      <c r="Q30" s="13" t="e">
        <f>Q10/BC!Q32</f>
        <v>#DIV/0!</v>
      </c>
      <c r="R30" s="13" t="e">
        <f>R10/BC!R32</f>
        <v>#DIV/0!</v>
      </c>
      <c r="S30" s="13" t="e">
        <f>S10/BC!S32</f>
        <v>#DIV/0!</v>
      </c>
      <c r="T30" s="13" t="e">
        <f>T10/BC!T32</f>
        <v>#DIV/0!</v>
      </c>
      <c r="U30" s="13" t="e">
        <f>U10/BC!U32</f>
        <v>#DIV/0!</v>
      </c>
      <c r="V30" s="13" t="e">
        <f>V10/BC!V32</f>
        <v>#DIV/0!</v>
      </c>
      <c r="W30" s="13" t="e">
        <f>W10/BC!W32</f>
        <v>#DIV/0!</v>
      </c>
      <c r="X30" s="13" t="e">
        <f>X10/BC!X32</f>
        <v>#DIV/0!</v>
      </c>
      <c r="Y30" s="13" t="e">
        <f>Y10/BC!Y32</f>
        <v>#DIV/0!</v>
      </c>
      <c r="Z30" s="13" t="e">
        <f>Z10/BC!Z32</f>
        <v>#DIV/0!</v>
      </c>
      <c r="AA30" s="13" t="e">
        <f>AA10/BC!AA32</f>
        <v>#DIV/0!</v>
      </c>
      <c r="AB30" s="13" t="e">
        <f>AB10/BC!AB32</f>
        <v>#DIV/0!</v>
      </c>
      <c r="AC30" s="13" t="e">
        <f>AC10/BC!AC32</f>
        <v>#DIV/0!</v>
      </c>
      <c r="AD30" s="13" t="e">
        <f>AD10/BC!AD32</f>
        <v>#DIV/0!</v>
      </c>
      <c r="AE30" s="13" t="e">
        <f>AE10/BC!AE32</f>
        <v>#DIV/0!</v>
      </c>
      <c r="AF30" s="13" t="e">
        <f>AF10/BC!AF32</f>
        <v>#DIV/0!</v>
      </c>
      <c r="AG30" s="13" t="e">
        <f>AG10/BC!AG32</f>
        <v>#DIV/0!</v>
      </c>
      <c r="AH30" s="13" t="e">
        <f>AH10/BC!AH32</f>
        <v>#DIV/0!</v>
      </c>
      <c r="AI30" s="13" t="e">
        <f>AI10/BC!AI32</f>
        <v>#DIV/0!</v>
      </c>
      <c r="AJ30" s="13" t="e">
        <f>AJ10/BC!AJ32</f>
        <v>#DIV/0!</v>
      </c>
      <c r="AK30" s="13" t="e">
        <f>AK10/BC!AK32</f>
        <v>#DIV/0!</v>
      </c>
      <c r="AL30" s="13" t="e">
        <f>AL10/BC!AL32</f>
        <v>#DIV/0!</v>
      </c>
      <c r="AM30" s="13" t="e">
        <f>AM10/BC!AM32</f>
        <v>#DIV/0!</v>
      </c>
      <c r="AN30" s="13" t="e">
        <f>AN10/BC!AN32</f>
        <v>#DIV/0!</v>
      </c>
      <c r="AO30" s="13" t="e">
        <f>AO10/BC!AO32</f>
        <v>#DIV/0!</v>
      </c>
      <c r="AP30" s="13" t="e">
        <f>AP10/BC!AP32</f>
        <v>#DIV/0!</v>
      </c>
      <c r="AQ30" s="13" t="e">
        <f>AQ10/BC!AQ32</f>
        <v>#DIV/0!</v>
      </c>
      <c r="AR30" s="13" t="e">
        <f>AR10/BC!AR32</f>
        <v>#DIV/0!</v>
      </c>
      <c r="AS30" s="13" t="e">
        <f>AS10/BC!AS32</f>
        <v>#DIV/0!</v>
      </c>
      <c r="AT30" s="13" t="e">
        <f>AT10/BC!AT32</f>
        <v>#DIV/0!</v>
      </c>
      <c r="AU30" s="13" t="e">
        <f>AU10/BC!AU32</f>
        <v>#DIV/0!</v>
      </c>
      <c r="AV30" s="13" t="e">
        <f>AV10/BC!AV32</f>
        <v>#DIV/0!</v>
      </c>
      <c r="AW30" s="13" t="e">
        <f>AW10/BC!AW32</f>
        <v>#DIV/0!</v>
      </c>
      <c r="AX30" s="13" t="e">
        <f>AX10/BC!AX32</f>
        <v>#DIV/0!</v>
      </c>
      <c r="AY30" s="13" t="e">
        <f>AY10/BC!AY32</f>
        <v>#DIV/0!</v>
      </c>
      <c r="AZ30" s="13" t="e">
        <f>AZ10/BC!AZ32</f>
        <v>#DIV/0!</v>
      </c>
      <c r="BA30" s="13" t="e">
        <f>BA10/BC!BA32</f>
        <v>#DIV/0!</v>
      </c>
      <c r="BB30" s="13" t="e">
        <f>BB10/BC!BB32</f>
        <v>#DIV/0!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1"/>
  <sheetViews>
    <sheetView zoomScale="105" workbookViewId="0">
      <selection activeCell="H1" sqref="H1:H1048576"/>
    </sheetView>
  </sheetViews>
  <sheetFormatPr baseColWidth="10" defaultColWidth="8.88671875" defaultRowHeight="12" x14ac:dyDescent="0.25"/>
  <cols>
    <col min="1" max="1" width="24.5546875" style="5" customWidth="1"/>
    <col min="2" max="18" width="8.6640625" style="5" customWidth="1"/>
    <col min="19" max="16384" width="8.88671875" style="5"/>
  </cols>
  <sheetData>
    <row r="1" spans="1:18" s="21" customFormat="1" ht="36" x14ac:dyDescent="0.3">
      <c r="A1" s="20" t="s">
        <v>26</v>
      </c>
      <c r="B1" s="21" t="s">
        <v>27</v>
      </c>
      <c r="C1" s="21" t="s">
        <v>189</v>
      </c>
      <c r="D1" s="20" t="s">
        <v>31</v>
      </c>
      <c r="E1" s="21" t="s">
        <v>29</v>
      </c>
      <c r="F1" s="21" t="s">
        <v>32</v>
      </c>
      <c r="G1" s="21" t="s">
        <v>190</v>
      </c>
      <c r="H1" s="20" t="s">
        <v>30</v>
      </c>
      <c r="I1" s="20" t="s">
        <v>65</v>
      </c>
      <c r="J1" s="20" t="s">
        <v>61</v>
      </c>
      <c r="K1" s="21" t="s">
        <v>66</v>
      </c>
      <c r="L1" s="21" t="s">
        <v>67</v>
      </c>
      <c r="M1" s="21" t="s">
        <v>68</v>
      </c>
      <c r="N1" s="21" t="s">
        <v>69</v>
      </c>
      <c r="O1" s="21" t="s">
        <v>70</v>
      </c>
      <c r="P1" s="21" t="s">
        <v>71</v>
      </c>
      <c r="Q1" s="21" t="s">
        <v>72</v>
      </c>
      <c r="R1" s="21" t="s">
        <v>73</v>
      </c>
    </row>
    <row r="2" spans="1:18" x14ac:dyDescent="0.25">
      <c r="A2" s="5" t="s">
        <v>18</v>
      </c>
      <c r="B2" s="22">
        <v>0.43</v>
      </c>
      <c r="C2" s="22">
        <v>0.67</v>
      </c>
      <c r="D2" s="26">
        <v>0.45</v>
      </c>
      <c r="E2" s="2">
        <v>2500</v>
      </c>
      <c r="F2" s="2">
        <v>2953</v>
      </c>
      <c r="G2" s="2">
        <v>5147</v>
      </c>
      <c r="H2" s="27">
        <v>3000</v>
      </c>
      <c r="I2" s="18">
        <f>IF($B$19="A",Fees!B3,IF($B$19="B",Fees!C3,IF($B$19="C",Fees!D3,0)))</f>
        <v>3.465E-2</v>
      </c>
      <c r="J2" s="18">
        <f>IF($B$19="A",Fees!B13,IF($B$19="B",Fees!C13,IF($B$19="C",Fees!D13,0)))</f>
        <v>6.3E-3</v>
      </c>
      <c r="K2" s="14">
        <f>IF($B$19="A",Fees!E3,IF($B$19="B",Fees!F3,IF($B$19="C",Fees!G3,0)))</f>
        <v>3.15E-2</v>
      </c>
      <c r="L2" s="14">
        <f>IF($B$19="A",Fees!H3,IF($B$19="B",Fees!I3,IF($B$19="C",Fees!J3,0)))</f>
        <v>2.98E-2</v>
      </c>
      <c r="M2" s="14">
        <f>IF($B$19="A",Fees!K3,IF($B$19="B",Fees!L3,IF($B$19="C",Fees!M3,0)))</f>
        <v>2.81E-2</v>
      </c>
      <c r="N2" s="14">
        <f>IF($B$19="A",Fees!N3,IF($B$19="B",Fees!O3,IF($B$19="C",Fees!P3,0)))</f>
        <v>2.5499999999999998E-2</v>
      </c>
      <c r="O2" s="23">
        <f>IF($B$19="A",Fees!E13,IF($B$19="B",Fees!F13,IF($B$19="C",Fees!G13,0)))</f>
        <v>4.5999999999999999E-3</v>
      </c>
      <c r="P2" s="23">
        <f>IF($B$19="A",Fees!H13,IF($B$19="B",Fees!I13,IF($B$19="C",Fees!J13,0)))</f>
        <v>4.4000000000000003E-3</v>
      </c>
      <c r="Q2" s="23">
        <f>IF($B$19="A",Fees!K13,IF($B$19="B",Fees!L13,IF($B$19="C",Fees!M13,0)))</f>
        <v>4.1999999999999997E-3</v>
      </c>
      <c r="R2" s="23">
        <f>IF($B$19="A",Fees!N13,IF($B$19="B",Fees!O13,IF($B$19="C",Fees!P13,0)))</f>
        <v>2E-3</v>
      </c>
    </row>
    <row r="3" spans="1:18" x14ac:dyDescent="0.25">
      <c r="A3" s="5" t="s">
        <v>19</v>
      </c>
      <c r="B3" s="22">
        <v>0.17</v>
      </c>
      <c r="C3" s="22">
        <v>0.19</v>
      </c>
      <c r="D3" s="26">
        <v>0.1</v>
      </c>
      <c r="E3" s="2">
        <v>2500</v>
      </c>
      <c r="F3" s="2">
        <v>3520</v>
      </c>
      <c r="G3" s="2">
        <v>3048</v>
      </c>
      <c r="H3" s="27">
        <v>2500</v>
      </c>
      <c r="I3" s="31">
        <f>IF($B$19="A",Fees!B4,IF($B$19="B",Fees!C4,IF($B$19="C",Fees!D4,0)))</f>
        <v>2.2999999999999998</v>
      </c>
      <c r="J3" s="32">
        <f>IF($B$19="A",Fees!B14,IF($B$19="B",Fees!C14,IF($B$19="C",Fees!D14,0)))</f>
        <v>0</v>
      </c>
      <c r="K3" s="16">
        <f>IF($B$19="A",Fees!E4,IF($B$19="B",Fees!F4,IF($B$19="C",Fees!G4,0)))</f>
        <v>2.15</v>
      </c>
      <c r="L3" s="16">
        <f>IF($B$19="A",Fees!H4,IF($B$19="B",Fees!I4,IF($B$19="C",Fees!J4,0)))</f>
        <v>2</v>
      </c>
      <c r="M3" s="16">
        <f>IF($B$19="A",Fees!K4,IF($B$19="B",Fees!L4,IF($B$19="C",Fees!M4,0)))</f>
        <v>1.8</v>
      </c>
      <c r="N3" s="16">
        <f>IF($B$19="A",Fees!N4,IF($B$19="B",Fees!O4,IF($B$19="C",Fees!P4,0)))</f>
        <v>1.7</v>
      </c>
      <c r="O3" s="36">
        <f>IF($B$19="A",Fees!E14,IF($B$19="B",Fees!F14,IF($B$19="C",Fees!G14,0)))</f>
        <v>0</v>
      </c>
      <c r="P3" s="36">
        <f>IF($B$19="A",Fees!H14,IF($B$19="B",Fees!I14,IF($B$19="C",Fees!J14,0)))</f>
        <v>0</v>
      </c>
      <c r="Q3" s="36">
        <f>IF($B$19="A",Fees!K14,IF($B$19="B",Fees!L14,IF($B$19="C",Fees!M14,0)))</f>
        <v>0</v>
      </c>
      <c r="R3" s="36">
        <f>IF($B$19="A",Fees!N14,IF($B$19="B",Fees!O14,IF($B$19="C",Fees!P14,0)))</f>
        <v>0</v>
      </c>
    </row>
    <row r="4" spans="1:18" x14ac:dyDescent="0.25">
      <c r="A4" s="5" t="s">
        <v>20</v>
      </c>
      <c r="B4" s="22">
        <v>0.12</v>
      </c>
      <c r="C4" s="22">
        <v>0.1</v>
      </c>
      <c r="D4" s="26">
        <v>0.1</v>
      </c>
      <c r="E4" s="2">
        <v>275000</v>
      </c>
      <c r="F4" s="2">
        <v>429964</v>
      </c>
      <c r="G4" s="2">
        <v>2137000</v>
      </c>
      <c r="H4" s="27">
        <v>50000</v>
      </c>
      <c r="I4" s="4">
        <f>IF($B$19="A",Fees!B5,IF($B$19="B",Fees!C5,IF($B$19="C",Fees!D5,0)))</f>
        <v>750</v>
      </c>
      <c r="J4" s="18">
        <f>IF($B$19="A",Fees!B15,IF($B$19="B",Fees!C15,IF($B$19="C",Fees!D15,0)))</f>
        <v>4.5000000000000005E-3</v>
      </c>
      <c r="K4" s="2">
        <f>IF($B$19="A",Fees!E5,IF($B$19="B",Fees!F5,IF($B$19="C",Fees!G5,0)))</f>
        <v>650</v>
      </c>
      <c r="L4" s="2">
        <f>IF($B$19="A",Fees!H5,IF($B$19="B",Fees!I5,IF($B$19="C",Fees!J5,0)))</f>
        <v>600</v>
      </c>
      <c r="M4" s="2">
        <f>IF($B$19="A",Fees!K5,IF($B$19="B",Fees!L5,IF($B$19="C",Fees!M5,0)))</f>
        <v>550</v>
      </c>
      <c r="N4" s="2">
        <f>IF($B$19="A",Fees!N5,IF($B$19="B",Fees!O5,IF($B$19="C",Fees!P5,0)))</f>
        <v>500</v>
      </c>
      <c r="O4" s="23">
        <f>IF($B$19="A",Fees!E15,IF($B$19="B",Fees!F15,IF($B$19="C",Fees!G15,0)))</f>
        <v>2E-3</v>
      </c>
      <c r="P4" s="23">
        <f>IF($B$19="A",Fees!H15,IF($B$19="B",Fees!I15,IF($B$19="C",Fees!J15,0)))</f>
        <v>1.8E-3</v>
      </c>
      <c r="Q4" s="23">
        <f>IF($B$19="A",Fees!K15,IF($B$19="B",Fees!L15,IF($B$19="C",Fees!M15,0)))</f>
        <v>1.6000000000000001E-3</v>
      </c>
      <c r="R4" s="23">
        <f>IF($B$19="A",Fees!N15,IF($B$19="B",Fees!O15,IF($B$19="C",Fees!P15,0)))</f>
        <v>1.1999999999999999E-3</v>
      </c>
    </row>
    <row r="5" spans="1:18" x14ac:dyDescent="0.25">
      <c r="A5" s="5" t="s">
        <v>21</v>
      </c>
      <c r="B5" s="22">
        <v>0.15</v>
      </c>
      <c r="C5" s="22">
        <v>0.02</v>
      </c>
      <c r="D5" s="26">
        <v>0.1</v>
      </c>
      <c r="E5" s="24">
        <v>173907</v>
      </c>
      <c r="F5" s="24">
        <v>241694</v>
      </c>
      <c r="G5" s="2">
        <v>273000</v>
      </c>
      <c r="H5" s="27">
        <v>250000</v>
      </c>
      <c r="I5" s="18">
        <f>IF($B$19="A",Fees!B6,IF($B$19="B",Fees!C6,IF($B$19="C",Fees!D6,0)))</f>
        <v>1.7850000000000001E-2</v>
      </c>
      <c r="J5" s="18">
        <f>IF($B$19="A",Fees!B16,IF($B$19="B",Fees!C16,IF($B$19="C",Fees!D16,0)))</f>
        <v>4.5000000000000005E-3</v>
      </c>
      <c r="K5" s="14">
        <f>IF($B$19="A",Fees!E6,IF($B$19="B",Fees!F6,IF($B$19="C",Fees!G6,0)))</f>
        <v>1.6500000000000001E-2</v>
      </c>
      <c r="L5" s="14">
        <f>IF($B$19="A",Fees!H6,IF($B$19="B",Fees!I6,IF($B$19="C",Fees!J6,0)))</f>
        <v>1.5699999999999999E-2</v>
      </c>
      <c r="M5" s="14">
        <f>IF($B$19="A",Fees!K6,IF($B$19="B",Fees!L6,IF($B$19="C",Fees!M6,0)))</f>
        <v>1.49E-2</v>
      </c>
      <c r="N5" s="14">
        <f>IF($B$19="A",Fees!N6,IF($B$19="B",Fees!O6,IF($B$19="C",Fees!P6,0)))</f>
        <v>1.35E-2</v>
      </c>
      <c r="O5" s="23">
        <f>IF($B$19="A",Fees!E16,IF($B$19="B",Fees!F16,IF($B$19="C",Fees!G16,0)))</f>
        <v>3.5000000000000001E-3</v>
      </c>
      <c r="P5" s="23">
        <f>IF($B$19="A",Fees!H16,IF($B$19="B",Fees!I16,IF($B$19="C",Fees!J16,0)))</f>
        <v>3.3E-3</v>
      </c>
      <c r="Q5" s="23">
        <f>IF($B$19="A",Fees!K16,IF($B$19="B",Fees!L16,IF($B$19="C",Fees!M16,0)))</f>
        <v>3.0000000000000001E-3</v>
      </c>
      <c r="R5" s="23">
        <f>IF($B$19="A",Fees!N16,IF($B$19="B",Fees!O16,IF($B$19="C",Fees!P16,0)))</f>
        <v>1.5E-3</v>
      </c>
    </row>
    <row r="6" spans="1:18" x14ac:dyDescent="0.25">
      <c r="A6" s="5" t="s">
        <v>22</v>
      </c>
      <c r="B6" s="22">
        <v>0.04</v>
      </c>
      <c r="C6" s="22">
        <v>0.02</v>
      </c>
      <c r="D6" s="26">
        <v>0.1</v>
      </c>
      <c r="E6" s="2">
        <v>950000</v>
      </c>
      <c r="F6" s="2">
        <v>1368847</v>
      </c>
      <c r="G6" s="2">
        <v>550000</v>
      </c>
      <c r="H6" s="27">
        <v>900000</v>
      </c>
      <c r="I6" s="18">
        <f>IF($B$19="A",Fees!B7,IF($B$19="B",Fees!C7,IF($B$19="C",Fees!D7,0)))</f>
        <v>2.9925000000000004E-2</v>
      </c>
      <c r="J6" s="18">
        <f>IF($B$19="A",Fees!B17,IF($B$19="B",Fees!C17,IF($B$19="C",Fees!D17,0)))</f>
        <v>4.5351473922902487E-3</v>
      </c>
      <c r="K6" s="14">
        <f>IF($B$19="A",Fees!E7,IF($B$19="B",Fees!F7,IF($B$19="C",Fees!G7,0)))</f>
        <v>2.4E-2</v>
      </c>
      <c r="L6" s="14">
        <f>IF($B$19="A",Fees!H7,IF($B$19="B",Fees!I7,IF($B$19="C",Fees!J7,0)))</f>
        <v>2.3E-2</v>
      </c>
      <c r="M6" s="14">
        <f>IF($B$19="A",Fees!K7,IF($B$19="B",Fees!L7,IF($B$19="C",Fees!M7,0)))</f>
        <v>2.1499999999999998E-2</v>
      </c>
      <c r="N6" s="14">
        <f>IF($B$19="A",Fees!N7,IF($B$19="B",Fees!O7,IF($B$19="C",Fees!P7,0)))</f>
        <v>0.02</v>
      </c>
      <c r="O6" s="23">
        <f>IF($B$19="A",Fees!E17,IF($B$19="B",Fees!F17,IF($B$19="C",Fees!G17,0)))</f>
        <v>3.3999999999999998E-3</v>
      </c>
      <c r="P6" s="23">
        <f>IF($B$19="A",Fees!H17,IF($B$19="B",Fees!I17,IF($B$19="C",Fees!J17,0)))</f>
        <v>3.2000000000000002E-3</v>
      </c>
      <c r="Q6" s="23">
        <f>IF($B$19="A",Fees!K17,IF($B$19="B",Fees!L17,IF($B$19="C",Fees!M17,0)))</f>
        <v>3.0000000000000001E-3</v>
      </c>
      <c r="R6" s="23">
        <f>IF($B$19="A",Fees!N17,IF($B$19="B",Fees!O17,IF($B$19="C",Fees!P17,0)))</f>
        <v>2E-3</v>
      </c>
    </row>
    <row r="7" spans="1:18" x14ac:dyDescent="0.25">
      <c r="A7" s="5" t="s">
        <v>23</v>
      </c>
      <c r="B7" s="22">
        <v>0</v>
      </c>
      <c r="C7" s="22">
        <v>0</v>
      </c>
      <c r="D7" s="26">
        <v>0.05</v>
      </c>
      <c r="E7" s="2">
        <v>2000000</v>
      </c>
      <c r="F7" s="2">
        <v>5445570</v>
      </c>
      <c r="G7" s="2"/>
      <c r="H7" s="27">
        <v>2000000</v>
      </c>
      <c r="I7" s="32">
        <f>IF($B$19="A",Fees!B8,IF($B$19="B",Fees!C8,IF($B$19="C",Fees!D8,0)))</f>
        <v>0</v>
      </c>
      <c r="J7" s="18">
        <f>IF($B$19="A",Fees!B18,IF($B$19="B",Fees!C18,IF($B$19="C",Fees!D18,0)))</f>
        <v>4.0949999999999997E-3</v>
      </c>
      <c r="K7" s="28">
        <f>IF($B$19="A",Fees!E8,IF($B$19="B",Fees!F8,IF($B$19="C",Fees!G8,0)))</f>
        <v>0</v>
      </c>
      <c r="L7" s="28">
        <f>IF($B$19="A",Fees!H8,IF($B$19="B",Fees!I8,IF($B$19="C",Fees!J8,0)))</f>
        <v>0</v>
      </c>
      <c r="M7" s="28">
        <f>IF($B$19="A",Fees!K8,IF($B$19="B",Fees!L8,IF($B$19="C",Fees!M8,0)))</f>
        <v>0</v>
      </c>
      <c r="N7" s="28">
        <f>IF($B$19="A",Fees!N8,IF($B$19="B",Fees!O8,IF($B$19="C",Fees!P8,0)))</f>
        <v>0</v>
      </c>
      <c r="O7" s="23">
        <f>IF($B$19="A",Fees!E18,IF($B$19="B",Fees!F18,IF($B$19="C",Fees!G18,0)))</f>
        <v>3.0000000000000001E-3</v>
      </c>
      <c r="P7" s="23">
        <f>IF($B$19="A",Fees!H18,IF($B$19="B",Fees!I18,IF($B$19="C",Fees!J18,0)))</f>
        <v>2.8E-3</v>
      </c>
      <c r="Q7" s="23">
        <f>IF($B$19="A",Fees!K18,IF($B$19="B",Fees!L18,IF($B$19="C",Fees!M18,0)))</f>
        <v>2.7000000000000001E-3</v>
      </c>
      <c r="R7" s="23">
        <f>IF($B$19="A",Fees!N18,IF($B$19="B",Fees!O18,IF($B$19="C",Fees!P18,0)))</f>
        <v>2.5999999999999999E-3</v>
      </c>
    </row>
    <row r="8" spans="1:18" x14ac:dyDescent="0.25">
      <c r="A8" s="5" t="s">
        <v>24</v>
      </c>
      <c r="B8" s="22">
        <v>0.04</v>
      </c>
      <c r="C8" s="22">
        <v>0</v>
      </c>
      <c r="D8" s="26">
        <v>0.05</v>
      </c>
      <c r="E8" s="2">
        <v>100000</v>
      </c>
      <c r="F8" s="2">
        <v>685535</v>
      </c>
      <c r="G8" s="2"/>
      <c r="H8" s="27">
        <v>500000</v>
      </c>
      <c r="I8" s="32">
        <f>IF($B$19="A",Fees!B9,IF($B$19="B",Fees!C9,IF($B$19="C",Fees!D9,0)))</f>
        <v>0</v>
      </c>
      <c r="J8" s="18">
        <f>IF($B$19="A",Fees!B19,IF($B$19="B",Fees!C19,IF($B$19="C",Fees!D19,0)))</f>
        <v>2.3999999999999998E-3</v>
      </c>
      <c r="K8" s="28">
        <f>IF($B$19="A",Fees!E9,IF($B$19="B",Fees!F9,IF($B$19="C",Fees!G9,0)))</f>
        <v>0</v>
      </c>
      <c r="L8" s="28">
        <f>IF($B$19="A",Fees!H9,IF($B$19="B",Fees!I9,IF($B$19="C",Fees!J9,0)))</f>
        <v>0</v>
      </c>
      <c r="M8" s="28">
        <f>IF($B$19="A",Fees!K9,IF($B$19="B",Fees!L9,IF($B$19="C",Fees!M9,0)))</f>
        <v>0</v>
      </c>
      <c r="N8" s="28">
        <f>IF($B$19="A",Fees!N9,IF($B$19="B",Fees!O9,IF($B$19="C",Fees!P9,0)))</f>
        <v>0</v>
      </c>
      <c r="O8" s="23">
        <f>IF($B$19="A",Fees!E19,IF($B$19="B",Fees!F19,IF($B$19="C",Fees!G19,0)))</f>
        <v>2E-3</v>
      </c>
      <c r="P8" s="23">
        <f>IF($B$19="A",Fees!H19,IF($B$19="B",Fees!I19,IF($B$19="C",Fees!J19,0)))</f>
        <v>1.8E-3</v>
      </c>
      <c r="Q8" s="23">
        <f>IF($B$19="A",Fees!K19,IF($B$19="B",Fees!L19,IF($B$19="C",Fees!M19,0)))</f>
        <v>1.6000000000000001E-3</v>
      </c>
      <c r="R8" s="23">
        <f>IF($B$19="A",Fees!N19,IF($B$19="B",Fees!O19,IF($B$19="C",Fees!P19,0)))</f>
        <v>1.1999999999999999E-3</v>
      </c>
    </row>
    <row r="9" spans="1:18" x14ac:dyDescent="0.25">
      <c r="A9" s="5" t="s">
        <v>25</v>
      </c>
      <c r="B9" s="22">
        <v>0.04</v>
      </c>
      <c r="C9" s="22">
        <v>0</v>
      </c>
      <c r="D9" s="26">
        <v>0.05</v>
      </c>
      <c r="E9" s="2"/>
      <c r="F9" s="2">
        <v>435081</v>
      </c>
      <c r="G9" s="2"/>
      <c r="H9" s="27">
        <v>400000</v>
      </c>
      <c r="I9" s="32">
        <f>IF($B$19="A",Fees!B10,IF($B$19="B",Fees!C10,IF($B$19="C",Fees!D10,0)))</f>
        <v>0</v>
      </c>
      <c r="J9" s="18">
        <f>IF($B$19="A",Fees!B20,IF($B$19="B",Fees!C20,IF($B$19="C",Fees!D20,0)))</f>
        <v>2.1000000000000003E-3</v>
      </c>
      <c r="K9" s="28">
        <f>IF($B$19="A",Fees!E10,IF($B$19="B",Fees!F10,IF($B$19="C",Fees!G10,0)))</f>
        <v>0</v>
      </c>
      <c r="L9" s="28">
        <f>IF($B$19="A",Fees!H10,IF($B$19="B",Fees!I10,IF($B$19="C",Fees!J10,0)))</f>
        <v>0</v>
      </c>
      <c r="M9" s="28">
        <f>IF($B$19="A",Fees!K10,IF($B$19="B",Fees!L10,IF($B$19="C",Fees!M10,0)))</f>
        <v>0</v>
      </c>
      <c r="N9" s="28">
        <f>IF($B$19="A",Fees!N10,IF($B$19="B",Fees!O10,IF($B$19="C",Fees!P10,0)))</f>
        <v>0</v>
      </c>
      <c r="O9" s="23">
        <f>IF($B$19="A",Fees!E20,IF($B$19="B",Fees!F20,IF($B$19="C",Fees!G20,0)))</f>
        <v>1.6999999999999999E-3</v>
      </c>
      <c r="P9" s="23">
        <f>IF($B$19="A",Fees!H20,IF($B$19="B",Fees!I20,IF($B$19="C",Fees!J20,0)))</f>
        <v>1.6000000000000001E-3</v>
      </c>
      <c r="Q9" s="23">
        <f>IF($B$19="A",Fees!K20,IF($B$19="B",Fees!L20,IF($B$19="C",Fees!M20,0)))</f>
        <v>1.4E-3</v>
      </c>
      <c r="R9" s="23">
        <f>IF($B$19="A",Fees!N20,IF($B$19="B",Fees!O20,IF($B$19="C",Fees!P20,0)))</f>
        <v>1.1999999999999999E-3</v>
      </c>
    </row>
    <row r="10" spans="1:18" x14ac:dyDescent="0.25">
      <c r="A10" s="5" t="s">
        <v>28</v>
      </c>
      <c r="B10" s="22">
        <f>SUM(B2:B9)</f>
        <v>0.9900000000000001</v>
      </c>
      <c r="C10" s="22">
        <f t="shared" ref="C10:D10" si="0">SUM(C2:C9)</f>
        <v>1</v>
      </c>
      <c r="D10" s="26">
        <f t="shared" si="0"/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11"/>
      <c r="P10" s="11"/>
      <c r="Q10" s="11"/>
      <c r="R10" s="11"/>
    </row>
    <row r="11" spans="1:18" x14ac:dyDescent="0.25">
      <c r="K11" s="12"/>
      <c r="L11" s="12"/>
    </row>
    <row r="12" spans="1:18" x14ac:dyDescent="0.25">
      <c r="K12" s="12"/>
      <c r="L12" s="12"/>
    </row>
    <row r="13" spans="1:18" x14ac:dyDescent="0.25">
      <c r="K13" s="12"/>
      <c r="L13" s="12"/>
    </row>
    <row r="14" spans="1:18" x14ac:dyDescent="0.25">
      <c r="K14" s="12"/>
      <c r="L14" s="12"/>
    </row>
    <row r="15" spans="1:18" x14ac:dyDescent="0.25">
      <c r="H15" s="45"/>
      <c r="K15" s="12"/>
      <c r="L15" s="12"/>
    </row>
    <row r="16" spans="1:18" x14ac:dyDescent="0.25">
      <c r="A16" s="5" t="s">
        <v>48</v>
      </c>
      <c r="B16" s="37">
        <v>0.04</v>
      </c>
      <c r="H16" s="6"/>
    </row>
    <row r="17" spans="1:8" x14ac:dyDescent="0.25">
      <c r="A17" s="5" t="s">
        <v>49</v>
      </c>
      <c r="B17" s="8">
        <f>(1+B16)^(1/12)-1</f>
        <v>3.2737397821989145E-3</v>
      </c>
      <c r="C17" s="8"/>
      <c r="H17" s="6"/>
    </row>
    <row r="18" spans="1:8" x14ac:dyDescent="0.25">
      <c r="A18" s="5" t="s">
        <v>52</v>
      </c>
      <c r="B18" s="47">
        <f>BSC!H2</f>
        <v>0.4</v>
      </c>
      <c r="H18" s="45"/>
    </row>
    <row r="19" spans="1:8" x14ac:dyDescent="0.25">
      <c r="A19" s="5" t="s">
        <v>50</v>
      </c>
      <c r="B19" s="11" t="str">
        <f>IF(B18&lt;80%,"A",IF(B18&lt;100%,"B","C"))</f>
        <v>A</v>
      </c>
      <c r="C19" s="25"/>
      <c r="H19" s="45"/>
    </row>
    <row r="20" spans="1:8" x14ac:dyDescent="0.25">
      <c r="A20" s="5" t="s">
        <v>53</v>
      </c>
      <c r="B20" s="12">
        <f>IF(B18&lt;70%,0%,IF(B18&lt;80%,50%,100%))</f>
        <v>0</v>
      </c>
    </row>
    <row r="21" spans="1:8" x14ac:dyDescent="0.25">
      <c r="A21" s="5" t="s">
        <v>64</v>
      </c>
      <c r="B21" s="38">
        <v>17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0"/>
  <sheetViews>
    <sheetView workbookViewId="0"/>
  </sheetViews>
  <sheetFormatPr baseColWidth="10" defaultColWidth="8.88671875" defaultRowHeight="12" x14ac:dyDescent="0.25"/>
  <cols>
    <col min="1" max="1" width="19" style="5" customWidth="1"/>
    <col min="2" max="16384" width="8.88671875" style="5"/>
  </cols>
  <sheetData>
    <row r="1" spans="1:16" x14ac:dyDescent="0.25">
      <c r="B1" s="94" t="s">
        <v>54</v>
      </c>
      <c r="C1" s="94"/>
      <c r="D1" s="94"/>
      <c r="E1" s="94" t="s">
        <v>57</v>
      </c>
      <c r="F1" s="94"/>
      <c r="G1" s="94"/>
      <c r="H1" s="94" t="s">
        <v>58</v>
      </c>
      <c r="I1" s="94"/>
      <c r="J1" s="94"/>
      <c r="K1" s="94" t="s">
        <v>59</v>
      </c>
      <c r="L1" s="94"/>
      <c r="M1" s="94"/>
      <c r="N1" s="94" t="s">
        <v>60</v>
      </c>
      <c r="O1" s="94"/>
      <c r="P1" s="94"/>
    </row>
    <row r="2" spans="1:16" x14ac:dyDescent="0.25">
      <c r="A2" s="20" t="s">
        <v>62</v>
      </c>
      <c r="B2" s="7" t="s">
        <v>55</v>
      </c>
      <c r="C2" s="7" t="s">
        <v>51</v>
      </c>
      <c r="D2" s="7" t="s">
        <v>56</v>
      </c>
      <c r="E2" s="7" t="s">
        <v>55</v>
      </c>
      <c r="F2" s="7" t="s">
        <v>51</v>
      </c>
      <c r="G2" s="7" t="s">
        <v>56</v>
      </c>
      <c r="H2" s="7" t="s">
        <v>55</v>
      </c>
      <c r="I2" s="7" t="s">
        <v>51</v>
      </c>
      <c r="J2" s="7" t="s">
        <v>56</v>
      </c>
      <c r="K2" s="7" t="s">
        <v>55</v>
      </c>
      <c r="L2" s="7" t="s">
        <v>51</v>
      </c>
      <c r="M2" s="7" t="s">
        <v>56</v>
      </c>
      <c r="N2" s="7" t="s">
        <v>55</v>
      </c>
      <c r="O2" s="7" t="s">
        <v>51</v>
      </c>
      <c r="P2" s="7" t="s">
        <v>56</v>
      </c>
    </row>
    <row r="3" spans="1:16" x14ac:dyDescent="0.25">
      <c r="A3" s="5" t="s">
        <v>18</v>
      </c>
      <c r="B3" s="14">
        <v>3.465E-2</v>
      </c>
      <c r="C3" s="14">
        <v>3.6300000000000006E-2</v>
      </c>
      <c r="D3" s="14">
        <v>3.7949999999999998E-2</v>
      </c>
      <c r="E3" s="14">
        <v>3.15E-2</v>
      </c>
      <c r="F3" s="14">
        <f>$C3*E3/$B3</f>
        <v>3.3000000000000008E-2</v>
      </c>
      <c r="G3" s="14">
        <f>$D3*E3/$B3</f>
        <v>3.4499999999999996E-2</v>
      </c>
      <c r="H3" s="14">
        <v>2.98E-2</v>
      </c>
      <c r="I3" s="14">
        <f>$C3*H3/$B3</f>
        <v>3.1219047619047622E-2</v>
      </c>
      <c r="J3" s="14">
        <f>$D3*H3/$B3</f>
        <v>3.2638095238095237E-2</v>
      </c>
      <c r="K3" s="14">
        <v>2.81E-2</v>
      </c>
      <c r="L3" s="14">
        <f>$C3*K3/$B3</f>
        <v>2.9438095238095242E-2</v>
      </c>
      <c r="M3" s="14">
        <f>$D3*K3/$B3</f>
        <v>3.0776190476190474E-2</v>
      </c>
      <c r="N3" s="14">
        <v>2.5499999999999998E-2</v>
      </c>
      <c r="O3" s="14">
        <f>$C3*N3/$B3</f>
        <v>2.6714285714285718E-2</v>
      </c>
      <c r="P3" s="14">
        <f>$D3*N3/$B3</f>
        <v>2.7928571428571424E-2</v>
      </c>
    </row>
    <row r="4" spans="1:16" x14ac:dyDescent="0.25">
      <c r="A4" s="5" t="s">
        <v>19</v>
      </c>
      <c r="B4" s="9">
        <v>2.2999999999999998</v>
      </c>
      <c r="C4" s="9">
        <v>2.4</v>
      </c>
      <c r="D4" s="9">
        <v>2.6</v>
      </c>
      <c r="E4" s="9">
        <v>2.15</v>
      </c>
      <c r="F4" s="9">
        <f t="shared" ref="F4" si="0">$C4*E4/$B4</f>
        <v>2.2434782608695651</v>
      </c>
      <c r="G4" s="9">
        <f t="shared" ref="G4" si="1">$D4*E4/$B4</f>
        <v>2.4304347826086956</v>
      </c>
      <c r="H4" s="9">
        <v>2</v>
      </c>
      <c r="I4" s="9">
        <f t="shared" ref="I4" si="2">$C4*H4/$B4</f>
        <v>2.0869565217391304</v>
      </c>
      <c r="J4" s="9">
        <f t="shared" ref="J4" si="3">$D4*H4/$B4</f>
        <v>2.2608695652173916</v>
      </c>
      <c r="K4" s="9">
        <v>1.8</v>
      </c>
      <c r="L4" s="9">
        <f t="shared" ref="L4" si="4">$C4*K4/$B4</f>
        <v>1.8782608695652177</v>
      </c>
      <c r="M4" s="9">
        <f t="shared" ref="M4" si="5">$D4*K4/$B4</f>
        <v>2.0347826086956524</v>
      </c>
      <c r="N4" s="9">
        <v>1.7</v>
      </c>
      <c r="O4" s="9">
        <f t="shared" ref="O4" si="6">$C4*N4/$B4</f>
        <v>1.7739130434782611</v>
      </c>
      <c r="P4" s="9">
        <f t="shared" ref="P4" si="7">$D4*N4/$B4</f>
        <v>1.9217391304347826</v>
      </c>
    </row>
    <row r="5" spans="1:16" x14ac:dyDescent="0.25">
      <c r="A5" s="5" t="s">
        <v>20</v>
      </c>
      <c r="B5" s="2">
        <f>IF(Assumptions!$H$4&lt;300000,750,2000)</f>
        <v>750</v>
      </c>
      <c r="C5" s="2">
        <f>IF(Assumptions!$H$4&lt;300000,750,2000)</f>
        <v>750</v>
      </c>
      <c r="D5" s="2">
        <f>IF(Assumptions!$H$4&lt;300000,750,2000)</f>
        <v>750</v>
      </c>
      <c r="E5" s="2">
        <f>IF(Assumptions!$H$4&lt;300000,650,1800)</f>
        <v>650</v>
      </c>
      <c r="F5" s="2">
        <f>IF(Assumptions!$H$4&lt;300000,650,1800)</f>
        <v>650</v>
      </c>
      <c r="G5" s="2">
        <f>IF(Assumptions!$H$4&lt;300000,650,1800)</f>
        <v>650</v>
      </c>
      <c r="H5" s="2">
        <f>IF(Assumptions!$H$4&lt;300000,600,1700)</f>
        <v>600</v>
      </c>
      <c r="I5" s="2">
        <f>IF(Assumptions!$H$4&lt;300000,600,1700)</f>
        <v>600</v>
      </c>
      <c r="J5" s="2">
        <f>IF(Assumptions!$H$4&lt;300000,600,1700)</f>
        <v>600</v>
      </c>
      <c r="K5" s="2">
        <f>IF(Assumptions!$H$4&lt;300000,550,1600)</f>
        <v>550</v>
      </c>
      <c r="L5" s="2">
        <f>IF(Assumptions!$H$4&lt;300000,550,1600)</f>
        <v>550</v>
      </c>
      <c r="M5" s="2">
        <f>IF(Assumptions!$H$4&lt;300000,550,1600)</f>
        <v>550</v>
      </c>
      <c r="N5" s="2">
        <f>IF(Assumptions!$H$4&lt;300000,500,1500)</f>
        <v>500</v>
      </c>
      <c r="O5" s="2">
        <f>IF(Assumptions!$H$4&lt;300000,500,1500)</f>
        <v>500</v>
      </c>
      <c r="P5" s="2">
        <f>IF(Assumptions!$H$4&lt;300000,500,1500)</f>
        <v>500</v>
      </c>
    </row>
    <row r="6" spans="1:16" x14ac:dyDescent="0.25">
      <c r="A6" s="5" t="s">
        <v>21</v>
      </c>
      <c r="B6" s="14">
        <v>1.7850000000000001E-2</v>
      </c>
      <c r="C6" s="14">
        <v>1.8700000000000001E-2</v>
      </c>
      <c r="D6" s="14">
        <v>1.9550000000000001E-2</v>
      </c>
      <c r="E6" s="14">
        <v>1.6500000000000001E-2</v>
      </c>
      <c r="F6" s="14">
        <f t="shared" ref="F6:F7" si="8">$C6*E6/$B6</f>
        <v>1.7285714285714286E-2</v>
      </c>
      <c r="G6" s="14">
        <f t="shared" ref="G6:G7" si="9">$D6*E6/$B6</f>
        <v>1.8071428571428572E-2</v>
      </c>
      <c r="H6" s="14">
        <v>1.5699999999999999E-2</v>
      </c>
      <c r="I6" s="14">
        <f t="shared" ref="I6:I7" si="10">$C6*H6/$B6</f>
        <v>1.6447619047619044E-2</v>
      </c>
      <c r="J6" s="14">
        <f t="shared" ref="J6:J7" si="11">$D6*H6/$B6</f>
        <v>1.7195238095238093E-2</v>
      </c>
      <c r="K6" s="14">
        <v>1.49E-2</v>
      </c>
      <c r="L6" s="14">
        <f t="shared" ref="L6:L7" si="12">$C6*K6/$B6</f>
        <v>1.5609523809523811E-2</v>
      </c>
      <c r="M6" s="14">
        <f t="shared" ref="M6:M7" si="13">$D6*K6/$B6</f>
        <v>1.6319047619047618E-2</v>
      </c>
      <c r="N6" s="14">
        <v>1.35E-2</v>
      </c>
      <c r="O6" s="14">
        <f t="shared" ref="O6:O7" si="14">$C6*N6/$B6</f>
        <v>1.4142857142857145E-2</v>
      </c>
      <c r="P6" s="14">
        <f t="shared" ref="P6:P7" si="15">$D6*N6/$B6</f>
        <v>1.4785714285714286E-2</v>
      </c>
    </row>
    <row r="7" spans="1:16" x14ac:dyDescent="0.25">
      <c r="A7" s="5" t="s">
        <v>22</v>
      </c>
      <c r="B7" s="14">
        <v>2.9925000000000004E-2</v>
      </c>
      <c r="C7" s="14">
        <v>3.1350000000000003E-2</v>
      </c>
      <c r="D7" s="14">
        <v>3.2774999999999999E-2</v>
      </c>
      <c r="E7" s="14">
        <v>2.4E-2</v>
      </c>
      <c r="F7" s="14">
        <f t="shared" si="8"/>
        <v>2.5142857142857144E-2</v>
      </c>
      <c r="G7" s="14">
        <f t="shared" si="9"/>
        <v>2.628571428571428E-2</v>
      </c>
      <c r="H7" s="14">
        <v>2.3E-2</v>
      </c>
      <c r="I7" s="14">
        <f t="shared" si="10"/>
        <v>2.4095238095238097E-2</v>
      </c>
      <c r="J7" s="14">
        <f t="shared" si="11"/>
        <v>2.5190476190476187E-2</v>
      </c>
      <c r="K7" s="14">
        <v>2.1499999999999998E-2</v>
      </c>
      <c r="L7" s="14">
        <f t="shared" si="12"/>
        <v>2.2523809523809519E-2</v>
      </c>
      <c r="M7" s="14">
        <f t="shared" si="13"/>
        <v>2.3547619047619043E-2</v>
      </c>
      <c r="N7" s="14">
        <v>0.02</v>
      </c>
      <c r="O7" s="14">
        <f t="shared" si="14"/>
        <v>2.0952380952380951E-2</v>
      </c>
      <c r="P7" s="14">
        <f t="shared" si="15"/>
        <v>2.1904761904761899E-2</v>
      </c>
    </row>
    <row r="8" spans="1:16" x14ac:dyDescent="0.25">
      <c r="A8" s="5" t="s">
        <v>23</v>
      </c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</row>
    <row r="9" spans="1:16" x14ac:dyDescent="0.25">
      <c r="A9" s="5" t="s">
        <v>24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</row>
    <row r="10" spans="1:16" x14ac:dyDescent="0.25">
      <c r="A10" s="5" t="s">
        <v>25</v>
      </c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</row>
    <row r="12" spans="1:16" x14ac:dyDescent="0.25">
      <c r="A12" s="20" t="s">
        <v>63</v>
      </c>
      <c r="B12" s="7" t="s">
        <v>55</v>
      </c>
      <c r="C12" s="7" t="s">
        <v>51</v>
      </c>
      <c r="D12" s="7" t="s">
        <v>56</v>
      </c>
      <c r="E12" s="7" t="s">
        <v>55</v>
      </c>
      <c r="F12" s="7" t="s">
        <v>51</v>
      </c>
      <c r="G12" s="7" t="s">
        <v>56</v>
      </c>
      <c r="H12" s="7" t="s">
        <v>55</v>
      </c>
      <c r="I12" s="7" t="s">
        <v>51</v>
      </c>
      <c r="J12" s="7" t="s">
        <v>56</v>
      </c>
      <c r="K12" s="7" t="s">
        <v>55</v>
      </c>
      <c r="L12" s="7" t="s">
        <v>51</v>
      </c>
      <c r="M12" s="7" t="s">
        <v>56</v>
      </c>
      <c r="N12" s="7" t="s">
        <v>55</v>
      </c>
      <c r="O12" s="7" t="s">
        <v>51</v>
      </c>
      <c r="P12" s="7" t="s">
        <v>56</v>
      </c>
    </row>
    <row r="13" spans="1:16" x14ac:dyDescent="0.25">
      <c r="A13" s="5" t="s">
        <v>18</v>
      </c>
      <c r="B13" s="14">
        <v>6.3E-3</v>
      </c>
      <c r="C13" s="14">
        <v>6.6000000000000008E-3</v>
      </c>
      <c r="D13" s="14">
        <v>6.8999999999999999E-3</v>
      </c>
      <c r="E13" s="14">
        <v>4.5999999999999999E-3</v>
      </c>
      <c r="F13" s="14">
        <v>4.5999999999999999E-3</v>
      </c>
      <c r="G13" s="14">
        <v>4.5999999999999999E-3</v>
      </c>
      <c r="H13" s="14">
        <v>4.4000000000000003E-3</v>
      </c>
      <c r="I13" s="14">
        <v>4.4000000000000003E-3</v>
      </c>
      <c r="J13" s="14">
        <v>4.4000000000000003E-3</v>
      </c>
      <c r="K13" s="14">
        <v>4.1999999999999997E-3</v>
      </c>
      <c r="L13" s="14">
        <v>4.1999999999999997E-3</v>
      </c>
      <c r="M13" s="14">
        <v>4.1999999999999997E-3</v>
      </c>
      <c r="N13" s="14">
        <v>2E-3</v>
      </c>
      <c r="O13" s="14">
        <v>2E-3</v>
      </c>
      <c r="P13" s="14">
        <v>2E-3</v>
      </c>
    </row>
    <row r="14" spans="1:16" x14ac:dyDescent="0.25">
      <c r="A14" s="5" t="s">
        <v>19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</row>
    <row r="15" spans="1:16" x14ac:dyDescent="0.25">
      <c r="A15" s="5" t="s">
        <v>20</v>
      </c>
      <c r="B15" s="14">
        <f>IF(Assumptions!$H4&lt;100000,0.45%,IF(Assumptions!$H4&lt;500000,0.34%,0.24%))</f>
        <v>4.5000000000000005E-3</v>
      </c>
      <c r="C15" s="14">
        <f>IF(Assumptions!$H4&lt;100000,0.48%,IF(Assumptions!$H4&lt;500000,0.36%,0.25%))</f>
        <v>4.7999999999999996E-3</v>
      </c>
      <c r="D15" s="14">
        <f>IF(Assumptions!$H4&lt;100000,0.5%,IF(Assumptions!$H4&lt;500000,0.38%,0.26%))</f>
        <v>5.0000000000000001E-3</v>
      </c>
      <c r="E15" s="14">
        <v>2E-3</v>
      </c>
      <c r="F15" s="14">
        <v>2E-3</v>
      </c>
      <c r="G15" s="14">
        <v>2E-3</v>
      </c>
      <c r="H15" s="14">
        <v>1.8E-3</v>
      </c>
      <c r="I15" s="14">
        <v>1.8E-3</v>
      </c>
      <c r="J15" s="14">
        <v>1.8E-3</v>
      </c>
      <c r="K15" s="14">
        <v>1.6000000000000001E-3</v>
      </c>
      <c r="L15" s="14">
        <v>1.6000000000000001E-3</v>
      </c>
      <c r="M15" s="14">
        <v>1.6000000000000001E-3</v>
      </c>
      <c r="N15" s="14">
        <v>1.1999999999999999E-3</v>
      </c>
      <c r="O15" s="14">
        <v>1.1999999999999999E-3</v>
      </c>
      <c r="P15" s="14">
        <v>1.1999999999999999E-3</v>
      </c>
    </row>
    <row r="16" spans="1:16" x14ac:dyDescent="0.25">
      <c r="A16" s="5" t="s">
        <v>21</v>
      </c>
      <c r="B16" s="14">
        <f>IF(Assumptions!$H5&lt;100000,0.48%,IF(Assumptions!$H5&lt;500000,0.45%,0.43%))</f>
        <v>4.5000000000000005E-3</v>
      </c>
      <c r="C16" s="14">
        <f>IF(Assumptions!$H5&lt;100000,0.5%,IF(Assumptions!$H5&lt;500000,0.48%,0.45%))</f>
        <v>4.7999999999999996E-3</v>
      </c>
      <c r="D16" s="14">
        <f>IF(Assumptions!$H5&lt;100000,0.53%,IF(Assumptions!$H5&lt;500000,0.5%,0.47%))</f>
        <v>5.0000000000000001E-3</v>
      </c>
      <c r="E16" s="14">
        <v>3.5000000000000001E-3</v>
      </c>
      <c r="F16" s="14">
        <v>3.5000000000000001E-3</v>
      </c>
      <c r="G16" s="14">
        <v>3.5000000000000001E-3</v>
      </c>
      <c r="H16" s="14">
        <v>3.3E-3</v>
      </c>
      <c r="I16" s="14">
        <v>3.3E-3</v>
      </c>
      <c r="J16" s="14">
        <v>3.3E-3</v>
      </c>
      <c r="K16" s="14">
        <v>3.0000000000000001E-3</v>
      </c>
      <c r="L16" s="14">
        <v>3.0000000000000001E-3</v>
      </c>
      <c r="M16" s="14">
        <v>3.0000000000000001E-3</v>
      </c>
      <c r="N16" s="14">
        <v>1.5E-3</v>
      </c>
      <c r="O16" s="14">
        <v>1.5E-3</v>
      </c>
      <c r="P16" s="14">
        <v>1.5E-3</v>
      </c>
    </row>
    <row r="17" spans="1:16" x14ac:dyDescent="0.25">
      <c r="A17" s="5" t="s">
        <v>22</v>
      </c>
      <c r="B17" s="14">
        <v>4.5351473922902487E-3</v>
      </c>
      <c r="C17" s="14">
        <v>4.7619047619047615E-3</v>
      </c>
      <c r="D17" s="14">
        <v>5.0000000000000001E-3</v>
      </c>
      <c r="E17" s="14">
        <v>3.3999999999999998E-3</v>
      </c>
      <c r="F17" s="14">
        <v>3.3999999999999998E-3</v>
      </c>
      <c r="G17" s="14">
        <v>3.3999999999999998E-3</v>
      </c>
      <c r="H17" s="14">
        <v>3.2000000000000002E-3</v>
      </c>
      <c r="I17" s="14">
        <v>3.2000000000000002E-3</v>
      </c>
      <c r="J17" s="14">
        <v>3.2000000000000002E-3</v>
      </c>
      <c r="K17" s="14">
        <v>3.0000000000000001E-3</v>
      </c>
      <c r="L17" s="14">
        <v>3.0000000000000001E-3</v>
      </c>
      <c r="M17" s="14">
        <v>3.0000000000000001E-3</v>
      </c>
      <c r="N17" s="14">
        <v>2E-3</v>
      </c>
      <c r="O17" s="14">
        <v>2E-3</v>
      </c>
      <c r="P17" s="14">
        <v>2E-3</v>
      </c>
    </row>
    <row r="18" spans="1:16" x14ac:dyDescent="0.25">
      <c r="A18" s="5" t="s">
        <v>23</v>
      </c>
      <c r="B18" s="14">
        <v>4.0949999999999997E-3</v>
      </c>
      <c r="C18" s="14">
        <v>4.2900000000000004E-3</v>
      </c>
      <c r="D18" s="14">
        <v>4.4849999999999994E-3</v>
      </c>
      <c r="E18" s="14">
        <v>3.0000000000000001E-3</v>
      </c>
      <c r="F18" s="14">
        <v>3.0000000000000001E-3</v>
      </c>
      <c r="G18" s="14">
        <v>3.0000000000000001E-3</v>
      </c>
      <c r="H18" s="14">
        <v>2.8E-3</v>
      </c>
      <c r="I18" s="14">
        <v>2.8E-3</v>
      </c>
      <c r="J18" s="14">
        <v>2.8E-3</v>
      </c>
      <c r="K18" s="14">
        <v>2.7000000000000001E-3</v>
      </c>
      <c r="L18" s="14">
        <v>2.7000000000000001E-3</v>
      </c>
      <c r="M18" s="14">
        <v>2.7000000000000001E-3</v>
      </c>
      <c r="N18" s="14">
        <v>2.5999999999999999E-3</v>
      </c>
      <c r="O18" s="14">
        <v>2.5999999999999999E-3</v>
      </c>
      <c r="P18" s="14">
        <v>2.5999999999999999E-3</v>
      </c>
    </row>
    <row r="19" spans="1:16" x14ac:dyDescent="0.25">
      <c r="A19" s="5" t="s">
        <v>24</v>
      </c>
      <c r="B19" s="14">
        <f>IF(Assumptions!$H8&lt;100000,0.45%,IF(Assumptions!$H8&lt;500000,0.34%,0.24%))</f>
        <v>2.3999999999999998E-3</v>
      </c>
      <c r="C19" s="14">
        <f>IF(Assumptions!$H8&lt;100000,0.48%,IF(Assumptions!$H8&lt;500000,0.36%,0.25%))</f>
        <v>2.5000000000000001E-3</v>
      </c>
      <c r="D19" s="14">
        <f>IF(Assumptions!$H8&lt;100000,0.5%,IF(Assumptions!$H8&lt;500000,0.38%,0.26%))</f>
        <v>2.5999999999999999E-3</v>
      </c>
      <c r="E19" s="14">
        <v>2E-3</v>
      </c>
      <c r="F19" s="14">
        <v>2E-3</v>
      </c>
      <c r="G19" s="14">
        <v>2E-3</v>
      </c>
      <c r="H19" s="14">
        <v>1.8E-3</v>
      </c>
      <c r="I19" s="14">
        <v>1.8E-3</v>
      </c>
      <c r="J19" s="14">
        <v>1.8E-3</v>
      </c>
      <c r="K19" s="14">
        <v>1.6000000000000001E-3</v>
      </c>
      <c r="L19" s="14">
        <v>1.6000000000000001E-3</v>
      </c>
      <c r="M19" s="14">
        <v>1.6000000000000001E-3</v>
      </c>
      <c r="N19" s="14">
        <v>1.1999999999999999E-3</v>
      </c>
      <c r="O19" s="14">
        <v>1.1999999999999999E-3</v>
      </c>
      <c r="P19" s="14">
        <v>1.1999999999999999E-3</v>
      </c>
    </row>
    <row r="20" spans="1:16" x14ac:dyDescent="0.25">
      <c r="A20" s="5" t="s">
        <v>25</v>
      </c>
      <c r="B20" s="14">
        <v>2.1000000000000003E-3</v>
      </c>
      <c r="C20" s="14">
        <v>2.2000000000000001E-3</v>
      </c>
      <c r="D20" s="14">
        <v>2.3E-3</v>
      </c>
      <c r="E20" s="14">
        <v>1.6999999999999999E-3</v>
      </c>
      <c r="F20" s="14">
        <v>1.6999999999999999E-3</v>
      </c>
      <c r="G20" s="14">
        <v>1.6999999999999999E-3</v>
      </c>
      <c r="H20" s="14">
        <v>1.6000000000000001E-3</v>
      </c>
      <c r="I20" s="14">
        <v>1.6000000000000001E-3</v>
      </c>
      <c r="J20" s="14">
        <v>1.6000000000000001E-3</v>
      </c>
      <c r="K20" s="14">
        <v>1.4E-3</v>
      </c>
      <c r="L20" s="14">
        <v>1.4E-3</v>
      </c>
      <c r="M20" s="14">
        <v>1.4E-3</v>
      </c>
      <c r="N20" s="14">
        <v>1.1999999999999999E-3</v>
      </c>
      <c r="O20" s="14">
        <v>1.1999999999999999E-3</v>
      </c>
      <c r="P20" s="14">
        <v>1.1999999999999999E-3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2:I37"/>
  <sheetViews>
    <sheetView workbookViewId="0"/>
  </sheetViews>
  <sheetFormatPr baseColWidth="10" defaultColWidth="8.88671875" defaultRowHeight="12" x14ac:dyDescent="0.25"/>
  <cols>
    <col min="1" max="1" width="29.109375" style="5" customWidth="1"/>
    <col min="2" max="4" width="10.5546875" style="5" customWidth="1"/>
    <col min="5" max="6" width="10.5546875" style="13" customWidth="1"/>
    <col min="7" max="16384" width="8.88671875" style="5"/>
  </cols>
  <sheetData>
    <row r="2" spans="1:9" x14ac:dyDescent="0.25">
      <c r="B2" s="7" t="s">
        <v>84</v>
      </c>
      <c r="C2" s="7" t="s">
        <v>85</v>
      </c>
      <c r="D2" s="7" t="s">
        <v>87</v>
      </c>
      <c r="E2" s="39" t="s">
        <v>86</v>
      </c>
      <c r="F2" s="39" t="s">
        <v>89</v>
      </c>
      <c r="H2" s="95">
        <f>F3+F8+F16+F24+F32</f>
        <v>0.4</v>
      </c>
      <c r="I2" s="96"/>
    </row>
    <row r="3" spans="1:9" x14ac:dyDescent="0.25">
      <c r="A3" s="6" t="s">
        <v>83</v>
      </c>
      <c r="B3" s="40">
        <v>0.9</v>
      </c>
      <c r="C3" s="11" t="s">
        <v>88</v>
      </c>
      <c r="D3" s="41">
        <f>IF(B3&lt;80%,0%,IF(B3&lt;85%,80%,100%))</f>
        <v>1</v>
      </c>
      <c r="E3" s="42">
        <v>0.25</v>
      </c>
      <c r="F3" s="42">
        <f>D3*E3</f>
        <v>0.25</v>
      </c>
      <c r="H3" s="96"/>
      <c r="I3" s="96"/>
    </row>
    <row r="4" spans="1:9" x14ac:dyDescent="0.25">
      <c r="A4" s="5" t="s">
        <v>81</v>
      </c>
      <c r="H4" s="94" t="s">
        <v>87</v>
      </c>
      <c r="I4" s="94"/>
    </row>
    <row r="5" spans="1:9" x14ac:dyDescent="0.25">
      <c r="A5" s="5" t="s">
        <v>92</v>
      </c>
    </row>
    <row r="6" spans="1:9" x14ac:dyDescent="0.25">
      <c r="A6" s="5" t="s">
        <v>82</v>
      </c>
    </row>
    <row r="7" spans="1:9" x14ac:dyDescent="0.25">
      <c r="B7" s="7" t="s">
        <v>87</v>
      </c>
      <c r="C7" s="7" t="s">
        <v>85</v>
      </c>
      <c r="D7" s="7" t="s">
        <v>87</v>
      </c>
      <c r="E7" s="39" t="s">
        <v>86</v>
      </c>
      <c r="F7" s="39" t="s">
        <v>89</v>
      </c>
    </row>
    <row r="8" spans="1:9" x14ac:dyDescent="0.25">
      <c r="A8" s="6" t="s">
        <v>90</v>
      </c>
      <c r="B8" s="46">
        <v>70</v>
      </c>
      <c r="C8" s="11">
        <f>SUM(BC!O17:'BC'!O22)</f>
        <v>155.94</v>
      </c>
      <c r="D8" s="41">
        <f>IF(B9&lt;70%,0%,IF(B9&lt;80%,60%,IF(B9&lt;90%,70%,IF(B9&lt;100%,80%,100%))))</f>
        <v>0</v>
      </c>
      <c r="E8" s="42">
        <v>0.125</v>
      </c>
      <c r="F8" s="42">
        <f>D8*E8</f>
        <v>0</v>
      </c>
    </row>
    <row r="9" spans="1:9" x14ac:dyDescent="0.25">
      <c r="A9" s="5" t="s">
        <v>91</v>
      </c>
      <c r="B9" s="44">
        <f>B8/C8</f>
        <v>0.44889059894831346</v>
      </c>
      <c r="C9" s="45" t="s">
        <v>97</v>
      </c>
    </row>
    <row r="10" spans="1:9" x14ac:dyDescent="0.25">
      <c r="A10" s="5" t="s">
        <v>93</v>
      </c>
    </row>
    <row r="11" spans="1:9" x14ac:dyDescent="0.25">
      <c r="A11" s="5" t="s">
        <v>94</v>
      </c>
    </row>
    <row r="12" spans="1:9" x14ac:dyDescent="0.25">
      <c r="A12" s="5" t="s">
        <v>95</v>
      </c>
    </row>
    <row r="13" spans="1:9" x14ac:dyDescent="0.25">
      <c r="A13" s="5" t="s">
        <v>96</v>
      </c>
    </row>
    <row r="15" spans="1:9" x14ac:dyDescent="0.25">
      <c r="B15" s="7" t="s">
        <v>87</v>
      </c>
      <c r="C15" s="7" t="s">
        <v>85</v>
      </c>
      <c r="D15" s="7" t="s">
        <v>87</v>
      </c>
      <c r="E15" s="39" t="s">
        <v>86</v>
      </c>
      <c r="F15" s="39" t="s">
        <v>89</v>
      </c>
    </row>
    <row r="16" spans="1:9" x14ac:dyDescent="0.25">
      <c r="A16" s="6" t="s">
        <v>98</v>
      </c>
      <c r="B16" s="43">
        <v>60000000</v>
      </c>
      <c r="C16" s="24">
        <f>SUM(BC!O67:O71)</f>
        <v>93751801.378030404</v>
      </c>
      <c r="D16" s="41">
        <f>IF(B17&lt;70%,0%,IF(B17&lt;80%,60%,IF(B17&lt;90%,70%,IF(B17&lt;100%,80%,100%))))</f>
        <v>0</v>
      </c>
      <c r="E16" s="42">
        <v>0.125</v>
      </c>
      <c r="F16" s="42">
        <f>D16*E16</f>
        <v>0</v>
      </c>
    </row>
    <row r="17" spans="1:6" x14ac:dyDescent="0.25">
      <c r="A17" s="5" t="s">
        <v>91</v>
      </c>
      <c r="B17" s="44">
        <f>B16/C16</f>
        <v>0.63998770282893225</v>
      </c>
      <c r="C17" s="45" t="s">
        <v>97</v>
      </c>
    </row>
    <row r="18" spans="1:6" x14ac:dyDescent="0.25">
      <c r="A18" s="5" t="s">
        <v>93</v>
      </c>
    </row>
    <row r="19" spans="1:6" x14ac:dyDescent="0.25">
      <c r="A19" s="5" t="s">
        <v>94</v>
      </c>
    </row>
    <row r="20" spans="1:6" x14ac:dyDescent="0.25">
      <c r="A20" s="5" t="s">
        <v>95</v>
      </c>
    </row>
    <row r="21" spans="1:6" x14ac:dyDescent="0.25">
      <c r="A21" s="5" t="s">
        <v>96</v>
      </c>
    </row>
    <row r="23" spans="1:6" x14ac:dyDescent="0.25">
      <c r="B23" s="7" t="s">
        <v>87</v>
      </c>
      <c r="C23" s="7" t="s">
        <v>85</v>
      </c>
      <c r="D23" s="7" t="s">
        <v>87</v>
      </c>
      <c r="E23" s="39" t="s">
        <v>86</v>
      </c>
      <c r="F23" s="39" t="s">
        <v>89</v>
      </c>
    </row>
    <row r="24" spans="1:6" x14ac:dyDescent="0.25">
      <c r="A24" s="6" t="s">
        <v>36</v>
      </c>
      <c r="B24" s="43">
        <v>11000000</v>
      </c>
      <c r="C24" s="24">
        <f>BC!O34</f>
        <v>15500110</v>
      </c>
      <c r="D24" s="41">
        <f>IF(B25&lt;70%,0%,IF(B25&lt;80%,60%,IF(B25&lt;90%,70%,IF(B25&lt;100%,80%,100%))))</f>
        <v>0.6</v>
      </c>
      <c r="E24" s="42">
        <v>0.25</v>
      </c>
      <c r="F24" s="42">
        <f>D24*E24</f>
        <v>0.15</v>
      </c>
    </row>
    <row r="25" spans="1:6" x14ac:dyDescent="0.25">
      <c r="A25" s="5" t="s">
        <v>91</v>
      </c>
      <c r="B25" s="44">
        <f>B24/C24</f>
        <v>0.70967238297018542</v>
      </c>
      <c r="C25" s="45" t="s">
        <v>97</v>
      </c>
    </row>
    <row r="26" spans="1:6" x14ac:dyDescent="0.25">
      <c r="A26" s="5" t="s">
        <v>93</v>
      </c>
    </row>
    <row r="27" spans="1:6" x14ac:dyDescent="0.25">
      <c r="A27" s="5" t="s">
        <v>94</v>
      </c>
    </row>
    <row r="28" spans="1:6" x14ac:dyDescent="0.25">
      <c r="A28" s="5" t="s">
        <v>95</v>
      </c>
    </row>
    <row r="29" spans="1:6" x14ac:dyDescent="0.25">
      <c r="A29" s="5" t="s">
        <v>96</v>
      </c>
    </row>
    <row r="31" spans="1:6" x14ac:dyDescent="0.25">
      <c r="B31" s="7" t="s">
        <v>87</v>
      </c>
      <c r="C31" s="7" t="s">
        <v>85</v>
      </c>
      <c r="D31" s="7" t="s">
        <v>87</v>
      </c>
      <c r="E31" s="39" t="s">
        <v>86</v>
      </c>
      <c r="F31" s="39" t="s">
        <v>89</v>
      </c>
    </row>
    <row r="32" spans="1:6" x14ac:dyDescent="0.25">
      <c r="A32" s="6" t="s">
        <v>99</v>
      </c>
      <c r="B32" s="43">
        <v>60000000</v>
      </c>
      <c r="C32" s="24">
        <f>BC!O54</f>
        <v>92611323.060927823</v>
      </c>
      <c r="D32" s="41">
        <f>IF(B33&lt;70%,0%,IF(B33&lt;80%,60%,IF(B33&lt;90%,70%,IF(B33&lt;100%,80%,100%))))</f>
        <v>0</v>
      </c>
      <c r="E32" s="42">
        <v>0.25</v>
      </c>
      <c r="F32" s="42">
        <f>D32*E32</f>
        <v>0</v>
      </c>
    </row>
    <row r="33" spans="1:3" x14ac:dyDescent="0.25">
      <c r="A33" s="5" t="s">
        <v>91</v>
      </c>
      <c r="B33" s="44">
        <f>B32/C32</f>
        <v>0.64786894320175903</v>
      </c>
      <c r="C33" s="45" t="s">
        <v>97</v>
      </c>
    </row>
    <row r="34" spans="1:3" x14ac:dyDescent="0.25">
      <c r="A34" s="5" t="s">
        <v>93</v>
      </c>
    </row>
    <row r="35" spans="1:3" x14ac:dyDescent="0.25">
      <c r="A35" s="5" t="s">
        <v>94</v>
      </c>
    </row>
    <row r="36" spans="1:3" x14ac:dyDescent="0.25">
      <c r="A36" s="5" t="s">
        <v>95</v>
      </c>
    </row>
    <row r="37" spans="1:3" x14ac:dyDescent="0.25">
      <c r="A37" s="5" t="s">
        <v>96</v>
      </c>
    </row>
  </sheetData>
  <mergeCells count="2">
    <mergeCell ref="H2:I3"/>
    <mergeCell ref="H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/>
  </sheetPr>
  <dimension ref="A1:BB1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baseColWidth="10" defaultColWidth="8.88671875" defaultRowHeight="12" x14ac:dyDescent="0.25"/>
  <cols>
    <col min="1" max="1" width="25.6640625" style="5" customWidth="1"/>
    <col min="2" max="2" width="10.5546875" style="5" customWidth="1"/>
    <col min="3" max="15" width="10" style="5" customWidth="1"/>
    <col min="16" max="51" width="8.88671875" style="5"/>
    <col min="52" max="52" width="9.88671875" style="5" customWidth="1"/>
    <col min="53" max="54" width="11" style="5" bestFit="1" customWidth="1"/>
    <col min="55" max="16384" width="8.88671875" style="5"/>
  </cols>
  <sheetData>
    <row r="1" spans="1:54" x14ac:dyDescent="0.25">
      <c r="C1" s="7" t="s">
        <v>4</v>
      </c>
      <c r="D1" s="7" t="s">
        <v>5</v>
      </c>
      <c r="E1" s="7" t="s">
        <v>6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12</v>
      </c>
      <c r="L1" s="7" t="s">
        <v>13</v>
      </c>
      <c r="M1" s="7" t="s">
        <v>14</v>
      </c>
      <c r="N1" s="7" t="s">
        <v>15</v>
      </c>
      <c r="O1" s="7" t="s">
        <v>16</v>
      </c>
      <c r="P1" s="7" t="s">
        <v>104</v>
      </c>
      <c r="Q1" s="7" t="s">
        <v>105</v>
      </c>
      <c r="R1" s="7" t="s">
        <v>106</v>
      </c>
      <c r="S1" s="7" t="s">
        <v>107</v>
      </c>
      <c r="T1" s="7" t="s">
        <v>108</v>
      </c>
      <c r="U1" s="7" t="s">
        <v>109</v>
      </c>
      <c r="V1" s="7" t="s">
        <v>110</v>
      </c>
      <c r="W1" s="7" t="s">
        <v>111</v>
      </c>
      <c r="X1" s="7" t="s">
        <v>112</v>
      </c>
      <c r="Y1" s="7" t="s">
        <v>113</v>
      </c>
      <c r="Z1" s="7" t="s">
        <v>114</v>
      </c>
      <c r="AA1" s="7" t="s">
        <v>115</v>
      </c>
      <c r="AB1" s="7" t="s">
        <v>116</v>
      </c>
      <c r="AC1" s="7" t="s">
        <v>117</v>
      </c>
      <c r="AD1" s="7" t="s">
        <v>118</v>
      </c>
      <c r="AE1" s="7" t="s">
        <v>119</v>
      </c>
      <c r="AF1" s="7" t="s">
        <v>120</v>
      </c>
      <c r="AG1" s="7" t="s">
        <v>121</v>
      </c>
      <c r="AH1" s="7" t="s">
        <v>122</v>
      </c>
      <c r="AI1" s="7" t="s">
        <v>123</v>
      </c>
      <c r="AJ1" s="7" t="s">
        <v>124</v>
      </c>
      <c r="AK1" s="7" t="s">
        <v>125</v>
      </c>
      <c r="AL1" s="7" t="s">
        <v>126</v>
      </c>
      <c r="AM1" s="7" t="s">
        <v>127</v>
      </c>
      <c r="AN1" s="7" t="s">
        <v>128</v>
      </c>
      <c r="AO1" s="7" t="s">
        <v>129</v>
      </c>
      <c r="AP1" s="7" t="s">
        <v>130</v>
      </c>
      <c r="AQ1" s="7" t="s">
        <v>131</v>
      </c>
      <c r="AR1" s="7" t="s">
        <v>132</v>
      </c>
      <c r="AS1" s="7" t="s">
        <v>133</v>
      </c>
      <c r="AT1" s="7" t="s">
        <v>134</v>
      </c>
      <c r="AU1" s="7" t="s">
        <v>135</v>
      </c>
      <c r="AV1" s="7" t="s">
        <v>136</v>
      </c>
      <c r="AW1" s="7" t="s">
        <v>137</v>
      </c>
      <c r="AX1" s="7" t="s">
        <v>138</v>
      </c>
      <c r="AY1" s="7" t="s">
        <v>139</v>
      </c>
      <c r="AZ1" s="7" t="s">
        <v>140</v>
      </c>
      <c r="BA1" s="7" t="s">
        <v>141</v>
      </c>
      <c r="BB1" s="7" t="s">
        <v>142</v>
      </c>
    </row>
    <row r="2" spans="1:54" x14ac:dyDescent="0.25">
      <c r="A2" s="19" t="s">
        <v>0</v>
      </c>
      <c r="B2" s="6"/>
      <c r="C2" s="6">
        <f>SUM(C3:C6)</f>
        <v>2</v>
      </c>
      <c r="D2" s="6">
        <f t="shared" ref="D2:AY2" si="0">SUM(D3:D6)</f>
        <v>2</v>
      </c>
      <c r="E2" s="6">
        <f t="shared" si="0"/>
        <v>2</v>
      </c>
      <c r="F2" s="6">
        <f t="shared" si="0"/>
        <v>3</v>
      </c>
      <c r="G2" s="6">
        <f t="shared" si="0"/>
        <v>3</v>
      </c>
      <c r="H2" s="6">
        <f t="shared" si="0"/>
        <v>3</v>
      </c>
      <c r="I2" s="6">
        <f t="shared" si="0"/>
        <v>3</v>
      </c>
      <c r="J2" s="6">
        <f t="shared" si="0"/>
        <v>3</v>
      </c>
      <c r="K2" s="6">
        <f t="shared" si="0"/>
        <v>3</v>
      </c>
      <c r="L2" s="6">
        <f t="shared" si="0"/>
        <v>3</v>
      </c>
      <c r="M2" s="6">
        <f t="shared" si="0"/>
        <v>3</v>
      </c>
      <c r="N2" s="6">
        <f t="shared" si="0"/>
        <v>3</v>
      </c>
      <c r="O2" s="6">
        <f t="shared" si="0"/>
        <v>3</v>
      </c>
      <c r="P2" s="6">
        <f t="shared" si="0"/>
        <v>3</v>
      </c>
      <c r="Q2" s="6">
        <f t="shared" si="0"/>
        <v>4</v>
      </c>
      <c r="R2" s="6">
        <f t="shared" si="0"/>
        <v>4</v>
      </c>
      <c r="S2" s="6">
        <f t="shared" si="0"/>
        <v>4</v>
      </c>
      <c r="T2" s="6">
        <f t="shared" si="0"/>
        <v>4</v>
      </c>
      <c r="U2" s="6">
        <f t="shared" si="0"/>
        <v>4</v>
      </c>
      <c r="V2" s="6">
        <f t="shared" si="0"/>
        <v>4</v>
      </c>
      <c r="W2" s="6">
        <f t="shared" si="0"/>
        <v>4</v>
      </c>
      <c r="X2" s="6">
        <f t="shared" si="0"/>
        <v>4</v>
      </c>
      <c r="Y2" s="6">
        <f t="shared" si="0"/>
        <v>4</v>
      </c>
      <c r="Z2" s="6">
        <f t="shared" si="0"/>
        <v>4</v>
      </c>
      <c r="AA2" s="6">
        <f t="shared" si="0"/>
        <v>4</v>
      </c>
      <c r="AB2" s="6">
        <f t="shared" si="0"/>
        <v>4</v>
      </c>
      <c r="AC2" s="6">
        <f t="shared" si="0"/>
        <v>5</v>
      </c>
      <c r="AD2" s="6">
        <f t="shared" si="0"/>
        <v>5</v>
      </c>
      <c r="AE2" s="6">
        <f t="shared" si="0"/>
        <v>5</v>
      </c>
      <c r="AF2" s="6">
        <f t="shared" si="0"/>
        <v>5</v>
      </c>
      <c r="AG2" s="6">
        <f t="shared" si="0"/>
        <v>5</v>
      </c>
      <c r="AH2" s="6">
        <f t="shared" si="0"/>
        <v>5</v>
      </c>
      <c r="AI2" s="6">
        <f t="shared" si="0"/>
        <v>5</v>
      </c>
      <c r="AJ2" s="6">
        <f t="shared" si="0"/>
        <v>5</v>
      </c>
      <c r="AK2" s="6">
        <f t="shared" si="0"/>
        <v>5</v>
      </c>
      <c r="AL2" s="6">
        <f t="shared" si="0"/>
        <v>5</v>
      </c>
      <c r="AM2" s="6">
        <f t="shared" si="0"/>
        <v>5</v>
      </c>
      <c r="AN2" s="6">
        <f t="shared" si="0"/>
        <v>5</v>
      </c>
      <c r="AO2" s="6">
        <f t="shared" si="0"/>
        <v>6</v>
      </c>
      <c r="AP2" s="6">
        <f t="shared" si="0"/>
        <v>6</v>
      </c>
      <c r="AQ2" s="6">
        <f t="shared" si="0"/>
        <v>6</v>
      </c>
      <c r="AR2" s="6">
        <f t="shared" si="0"/>
        <v>6</v>
      </c>
      <c r="AS2" s="6">
        <f t="shared" si="0"/>
        <v>6</v>
      </c>
      <c r="AT2" s="6">
        <f t="shared" si="0"/>
        <v>6</v>
      </c>
      <c r="AU2" s="6">
        <f t="shared" si="0"/>
        <v>6</v>
      </c>
      <c r="AV2" s="6">
        <f t="shared" si="0"/>
        <v>6</v>
      </c>
      <c r="AW2" s="6">
        <f t="shared" si="0"/>
        <v>6</v>
      </c>
      <c r="AX2" s="6">
        <f t="shared" si="0"/>
        <v>6</v>
      </c>
      <c r="AY2" s="6">
        <f t="shared" si="0"/>
        <v>6</v>
      </c>
      <c r="AZ2" s="6">
        <f>AA2</f>
        <v>4</v>
      </c>
      <c r="BA2" s="6">
        <f>AM2</f>
        <v>5</v>
      </c>
      <c r="BB2" s="6">
        <f>AY2</f>
        <v>6</v>
      </c>
    </row>
    <row r="3" spans="1:54" x14ac:dyDescent="0.25">
      <c r="A3" s="5" t="s">
        <v>1</v>
      </c>
      <c r="C3" s="38">
        <v>1</v>
      </c>
      <c r="D3" s="38">
        <f>C3</f>
        <v>1</v>
      </c>
      <c r="E3" s="38">
        <f t="shared" ref="E3:O6" si="1">D3</f>
        <v>1</v>
      </c>
      <c r="F3" s="38">
        <f t="shared" si="1"/>
        <v>1</v>
      </c>
      <c r="G3" s="38">
        <f t="shared" si="1"/>
        <v>1</v>
      </c>
      <c r="H3" s="38">
        <f t="shared" si="1"/>
        <v>1</v>
      </c>
      <c r="I3" s="38">
        <f t="shared" si="1"/>
        <v>1</v>
      </c>
      <c r="J3" s="38">
        <f t="shared" si="1"/>
        <v>1</v>
      </c>
      <c r="K3" s="38">
        <f t="shared" si="1"/>
        <v>1</v>
      </c>
      <c r="L3" s="38">
        <f t="shared" si="1"/>
        <v>1</v>
      </c>
      <c r="M3" s="38">
        <f t="shared" si="1"/>
        <v>1</v>
      </c>
      <c r="N3" s="38">
        <f t="shared" si="1"/>
        <v>1</v>
      </c>
      <c r="O3" s="5">
        <f t="shared" si="1"/>
        <v>1</v>
      </c>
      <c r="P3" s="38">
        <f t="shared" ref="P3:P6" si="2">O3</f>
        <v>1</v>
      </c>
      <c r="Q3" s="38">
        <f t="shared" ref="Q3:Q5" si="3">P3</f>
        <v>1</v>
      </c>
      <c r="R3" s="38">
        <f t="shared" ref="R3:R6" si="4">Q3</f>
        <v>1</v>
      </c>
      <c r="S3" s="38">
        <f t="shared" ref="S3:S6" si="5">R3</f>
        <v>1</v>
      </c>
      <c r="T3" s="38">
        <v>1</v>
      </c>
      <c r="U3" s="38">
        <v>1</v>
      </c>
      <c r="V3" s="38">
        <v>1</v>
      </c>
      <c r="W3" s="38">
        <v>1</v>
      </c>
      <c r="X3" s="38">
        <v>1</v>
      </c>
      <c r="Y3" s="38">
        <v>1</v>
      </c>
      <c r="Z3" s="38">
        <v>1</v>
      </c>
      <c r="AA3" s="38">
        <v>1</v>
      </c>
      <c r="AB3" s="38">
        <v>1</v>
      </c>
      <c r="AC3" s="38">
        <v>1</v>
      </c>
      <c r="AD3" s="38">
        <v>1</v>
      </c>
      <c r="AE3" s="38">
        <v>1</v>
      </c>
      <c r="AF3" s="38">
        <v>1</v>
      </c>
      <c r="AG3" s="38">
        <v>1</v>
      </c>
      <c r="AH3" s="38">
        <v>1</v>
      </c>
      <c r="AI3" s="38">
        <v>1</v>
      </c>
      <c r="AJ3" s="38">
        <v>1</v>
      </c>
      <c r="AK3" s="38">
        <v>1</v>
      </c>
      <c r="AL3" s="38">
        <v>1</v>
      </c>
      <c r="AM3" s="38">
        <v>1</v>
      </c>
      <c r="AN3" s="38">
        <v>1</v>
      </c>
      <c r="AO3" s="38">
        <v>1</v>
      </c>
      <c r="AP3" s="38">
        <v>1</v>
      </c>
      <c r="AQ3" s="38">
        <v>1</v>
      </c>
      <c r="AR3" s="38">
        <v>1</v>
      </c>
      <c r="AS3" s="38">
        <v>1</v>
      </c>
      <c r="AT3" s="38">
        <v>1</v>
      </c>
      <c r="AU3" s="38">
        <v>1</v>
      </c>
      <c r="AV3" s="38">
        <v>1</v>
      </c>
      <c r="AW3" s="38">
        <v>1</v>
      </c>
      <c r="AX3" s="38">
        <v>1</v>
      </c>
      <c r="AY3" s="38">
        <v>1</v>
      </c>
      <c r="AZ3" s="5">
        <f t="shared" ref="AZ3:AZ6" si="6">AA3</f>
        <v>1</v>
      </c>
      <c r="BA3" s="5">
        <f t="shared" ref="BA3:BA6" si="7">AM3</f>
        <v>1</v>
      </c>
      <c r="BB3" s="5">
        <f t="shared" ref="BB3:BB6" si="8">AY3</f>
        <v>1</v>
      </c>
    </row>
    <row r="4" spans="1:54" x14ac:dyDescent="0.25">
      <c r="A4" s="5" t="s">
        <v>17</v>
      </c>
      <c r="C4" s="38">
        <v>0</v>
      </c>
      <c r="D4" s="38">
        <f>C4</f>
        <v>0</v>
      </c>
      <c r="E4" s="38">
        <f t="shared" si="1"/>
        <v>0</v>
      </c>
      <c r="F4" s="38">
        <f t="shared" si="1"/>
        <v>0</v>
      </c>
      <c r="G4" s="38">
        <f t="shared" si="1"/>
        <v>0</v>
      </c>
      <c r="H4" s="38">
        <f t="shared" si="1"/>
        <v>0</v>
      </c>
      <c r="I4" s="38">
        <f t="shared" si="1"/>
        <v>0</v>
      </c>
      <c r="J4" s="38">
        <f t="shared" si="1"/>
        <v>0</v>
      </c>
      <c r="K4" s="38">
        <f t="shared" si="1"/>
        <v>0</v>
      </c>
      <c r="L4" s="38">
        <f t="shared" si="1"/>
        <v>0</v>
      </c>
      <c r="M4" s="38">
        <f t="shared" si="1"/>
        <v>0</v>
      </c>
      <c r="N4" s="38">
        <f t="shared" si="1"/>
        <v>0</v>
      </c>
      <c r="O4" s="5">
        <f t="shared" si="1"/>
        <v>0</v>
      </c>
      <c r="P4" s="38">
        <f t="shared" si="2"/>
        <v>0</v>
      </c>
      <c r="Q4" s="38">
        <f t="shared" si="3"/>
        <v>0</v>
      </c>
      <c r="R4" s="38">
        <f t="shared" si="4"/>
        <v>0</v>
      </c>
      <c r="S4" s="38">
        <f t="shared" si="5"/>
        <v>0</v>
      </c>
      <c r="T4" s="38">
        <v>0</v>
      </c>
      <c r="U4" s="38">
        <v>0</v>
      </c>
      <c r="V4" s="38">
        <v>0</v>
      </c>
      <c r="W4" s="38">
        <v>0</v>
      </c>
      <c r="X4" s="38">
        <v>0</v>
      </c>
      <c r="Y4" s="38">
        <v>0</v>
      </c>
      <c r="Z4" s="38">
        <v>0</v>
      </c>
      <c r="AA4" s="38">
        <v>0</v>
      </c>
      <c r="AB4" s="38">
        <v>0</v>
      </c>
      <c r="AC4" s="38">
        <v>0</v>
      </c>
      <c r="AD4" s="38">
        <v>0</v>
      </c>
      <c r="AE4" s="38">
        <v>0</v>
      </c>
      <c r="AF4" s="38">
        <v>0</v>
      </c>
      <c r="AG4" s="38">
        <v>0</v>
      </c>
      <c r="AH4" s="38">
        <v>0</v>
      </c>
      <c r="AI4" s="38">
        <v>0</v>
      </c>
      <c r="AJ4" s="38">
        <v>0</v>
      </c>
      <c r="AK4" s="38">
        <v>0</v>
      </c>
      <c r="AL4" s="38">
        <v>0</v>
      </c>
      <c r="AM4" s="38">
        <v>0</v>
      </c>
      <c r="AN4" s="38">
        <v>0</v>
      </c>
      <c r="AO4" s="38">
        <v>0</v>
      </c>
      <c r="AP4" s="38">
        <v>0</v>
      </c>
      <c r="AQ4" s="38">
        <v>0</v>
      </c>
      <c r="AR4" s="38">
        <v>0</v>
      </c>
      <c r="AS4" s="38">
        <v>0</v>
      </c>
      <c r="AT4" s="38">
        <v>0</v>
      </c>
      <c r="AU4" s="38">
        <v>0</v>
      </c>
      <c r="AV4" s="38">
        <v>0</v>
      </c>
      <c r="AW4" s="38">
        <v>0</v>
      </c>
      <c r="AX4" s="38">
        <v>0</v>
      </c>
      <c r="AY4" s="38">
        <v>0</v>
      </c>
      <c r="AZ4" s="5">
        <f t="shared" si="6"/>
        <v>0</v>
      </c>
      <c r="BA4" s="5">
        <f t="shared" si="7"/>
        <v>0</v>
      </c>
      <c r="BB4" s="5">
        <f t="shared" si="8"/>
        <v>0</v>
      </c>
    </row>
    <row r="5" spans="1:54" x14ac:dyDescent="0.25">
      <c r="A5" s="5" t="s">
        <v>2</v>
      </c>
      <c r="C5" s="38">
        <v>1</v>
      </c>
      <c r="D5" s="38">
        <v>1</v>
      </c>
      <c r="E5" s="38">
        <f>D5</f>
        <v>1</v>
      </c>
      <c r="F5" s="38">
        <f t="shared" si="1"/>
        <v>1</v>
      </c>
      <c r="G5" s="38">
        <f t="shared" si="1"/>
        <v>1</v>
      </c>
      <c r="H5" s="38">
        <f t="shared" si="1"/>
        <v>1</v>
      </c>
      <c r="I5" s="38">
        <f t="shared" si="1"/>
        <v>1</v>
      </c>
      <c r="J5" s="38">
        <f t="shared" si="1"/>
        <v>1</v>
      </c>
      <c r="K5" s="38">
        <f t="shared" si="1"/>
        <v>1</v>
      </c>
      <c r="L5" s="38">
        <f t="shared" si="1"/>
        <v>1</v>
      </c>
      <c r="M5" s="38">
        <f t="shared" si="1"/>
        <v>1</v>
      </c>
      <c r="N5" s="38">
        <f t="shared" si="1"/>
        <v>1</v>
      </c>
      <c r="O5" s="5">
        <f t="shared" si="1"/>
        <v>1</v>
      </c>
      <c r="P5" s="38">
        <f t="shared" si="2"/>
        <v>1</v>
      </c>
      <c r="Q5" s="38">
        <f t="shared" si="3"/>
        <v>1</v>
      </c>
      <c r="R5" s="38">
        <f t="shared" si="4"/>
        <v>1</v>
      </c>
      <c r="S5" s="38">
        <f t="shared" si="5"/>
        <v>1</v>
      </c>
      <c r="T5" s="38">
        <f t="shared" ref="T5:T6" si="9">S5</f>
        <v>1</v>
      </c>
      <c r="U5" s="38">
        <f t="shared" ref="U5:U6" si="10">T5</f>
        <v>1</v>
      </c>
      <c r="V5" s="38">
        <f t="shared" ref="V5:V6" si="11">U5</f>
        <v>1</v>
      </c>
      <c r="W5" s="38">
        <f t="shared" ref="W5:W6" si="12">V5</f>
        <v>1</v>
      </c>
      <c r="X5" s="38">
        <f t="shared" ref="X5:X6" si="13">W5</f>
        <v>1</v>
      </c>
      <c r="Y5" s="38">
        <f t="shared" ref="Y5:Y6" si="14">X5</f>
        <v>1</v>
      </c>
      <c r="Z5" s="38">
        <f t="shared" ref="Z5:Z6" si="15">Y5</f>
        <v>1</v>
      </c>
      <c r="AA5" s="38">
        <f t="shared" ref="AA5:AA6" si="16">Z5</f>
        <v>1</v>
      </c>
      <c r="AB5" s="38">
        <f t="shared" ref="AB5:AD6" si="17">AA5</f>
        <v>1</v>
      </c>
      <c r="AC5" s="38">
        <v>2</v>
      </c>
      <c r="AD5" s="38">
        <f t="shared" si="17"/>
        <v>2</v>
      </c>
      <c r="AE5" s="38">
        <f t="shared" ref="AE5:AE6" si="18">AD5</f>
        <v>2</v>
      </c>
      <c r="AF5" s="38">
        <f t="shared" ref="AF5:AF6" si="19">AE5</f>
        <v>2</v>
      </c>
      <c r="AG5" s="38">
        <f t="shared" ref="AG5:AG6" si="20">AF5</f>
        <v>2</v>
      </c>
      <c r="AH5" s="38">
        <f t="shared" ref="AH5:AH6" si="21">AG5</f>
        <v>2</v>
      </c>
      <c r="AI5" s="38">
        <f t="shared" ref="AI5:AI6" si="22">AH5</f>
        <v>2</v>
      </c>
      <c r="AJ5" s="38">
        <f t="shared" ref="AJ5:AJ6" si="23">AI5</f>
        <v>2</v>
      </c>
      <c r="AK5" s="38">
        <f t="shared" ref="AK5:AK6" si="24">AJ5</f>
        <v>2</v>
      </c>
      <c r="AL5" s="38">
        <f t="shared" ref="AL5:AL6" si="25">AK5</f>
        <v>2</v>
      </c>
      <c r="AM5" s="38">
        <f t="shared" ref="AM5:AM6" si="26">AL5</f>
        <v>2</v>
      </c>
      <c r="AN5" s="38">
        <f t="shared" ref="AN5:AP6" si="27">AM5</f>
        <v>2</v>
      </c>
      <c r="AO5" s="38">
        <v>3</v>
      </c>
      <c r="AP5" s="38">
        <f t="shared" si="27"/>
        <v>3</v>
      </c>
      <c r="AQ5" s="38">
        <f t="shared" ref="AQ5:AQ6" si="28">AP5</f>
        <v>3</v>
      </c>
      <c r="AR5" s="38">
        <f t="shared" ref="AR5:AR6" si="29">AQ5</f>
        <v>3</v>
      </c>
      <c r="AS5" s="38">
        <f t="shared" ref="AS5:AS6" si="30">AR5</f>
        <v>3</v>
      </c>
      <c r="AT5" s="38">
        <f t="shared" ref="AT5:AT6" si="31">AS5</f>
        <v>3</v>
      </c>
      <c r="AU5" s="38">
        <f t="shared" ref="AU5:AU6" si="32">AT5</f>
        <v>3</v>
      </c>
      <c r="AV5" s="38">
        <f t="shared" ref="AV5:AV6" si="33">AU5</f>
        <v>3</v>
      </c>
      <c r="AW5" s="38">
        <f t="shared" ref="AW5:AW6" si="34">AV5</f>
        <v>3</v>
      </c>
      <c r="AX5" s="38">
        <f t="shared" ref="AX5:AX6" si="35">AW5</f>
        <v>3</v>
      </c>
      <c r="AY5" s="38">
        <f t="shared" ref="AY5:AY6" si="36">AX5</f>
        <v>3</v>
      </c>
      <c r="AZ5" s="5">
        <f t="shared" si="6"/>
        <v>1</v>
      </c>
      <c r="BA5" s="5">
        <f t="shared" si="7"/>
        <v>2</v>
      </c>
      <c r="BB5" s="5">
        <f t="shared" si="8"/>
        <v>3</v>
      </c>
    </row>
    <row r="6" spans="1:54" x14ac:dyDescent="0.25">
      <c r="A6" s="5" t="s">
        <v>3</v>
      </c>
      <c r="C6" s="38">
        <v>0</v>
      </c>
      <c r="D6" s="38">
        <v>0</v>
      </c>
      <c r="E6" s="38">
        <v>0</v>
      </c>
      <c r="F6" s="38">
        <v>1</v>
      </c>
      <c r="G6" s="38">
        <v>1</v>
      </c>
      <c r="H6" s="38">
        <f>G6</f>
        <v>1</v>
      </c>
      <c r="I6" s="38">
        <f t="shared" si="1"/>
        <v>1</v>
      </c>
      <c r="J6" s="38">
        <f t="shared" si="1"/>
        <v>1</v>
      </c>
      <c r="K6" s="38">
        <f t="shared" ref="K6" si="37">J6</f>
        <v>1</v>
      </c>
      <c r="L6" s="38">
        <f t="shared" ref="L6" si="38">K6</f>
        <v>1</v>
      </c>
      <c r="M6" s="38">
        <f t="shared" ref="M6" si="39">L6</f>
        <v>1</v>
      </c>
      <c r="N6" s="38">
        <f t="shared" ref="N6" si="40">M6</f>
        <v>1</v>
      </c>
      <c r="O6" s="5">
        <f t="shared" si="1"/>
        <v>1</v>
      </c>
      <c r="P6" s="38">
        <f t="shared" si="2"/>
        <v>1</v>
      </c>
      <c r="Q6" s="38">
        <v>2</v>
      </c>
      <c r="R6" s="38">
        <f t="shared" si="4"/>
        <v>2</v>
      </c>
      <c r="S6" s="38">
        <f t="shared" si="5"/>
        <v>2</v>
      </c>
      <c r="T6" s="38">
        <f t="shared" si="9"/>
        <v>2</v>
      </c>
      <c r="U6" s="38">
        <f t="shared" si="10"/>
        <v>2</v>
      </c>
      <c r="V6" s="38">
        <f t="shared" si="11"/>
        <v>2</v>
      </c>
      <c r="W6" s="38">
        <f t="shared" si="12"/>
        <v>2</v>
      </c>
      <c r="X6" s="38">
        <f t="shared" si="13"/>
        <v>2</v>
      </c>
      <c r="Y6" s="38">
        <f t="shared" si="14"/>
        <v>2</v>
      </c>
      <c r="Z6" s="38">
        <f t="shared" si="15"/>
        <v>2</v>
      </c>
      <c r="AA6" s="38">
        <f t="shared" si="16"/>
        <v>2</v>
      </c>
      <c r="AB6" s="38">
        <f t="shared" si="17"/>
        <v>2</v>
      </c>
      <c r="AC6" s="38">
        <v>2</v>
      </c>
      <c r="AD6" s="38">
        <f t="shared" si="17"/>
        <v>2</v>
      </c>
      <c r="AE6" s="38">
        <f t="shared" si="18"/>
        <v>2</v>
      </c>
      <c r="AF6" s="38">
        <f t="shared" si="19"/>
        <v>2</v>
      </c>
      <c r="AG6" s="38">
        <f t="shared" si="20"/>
        <v>2</v>
      </c>
      <c r="AH6" s="38">
        <f t="shared" si="21"/>
        <v>2</v>
      </c>
      <c r="AI6" s="38">
        <f t="shared" si="22"/>
        <v>2</v>
      </c>
      <c r="AJ6" s="38">
        <f t="shared" si="23"/>
        <v>2</v>
      </c>
      <c r="AK6" s="38">
        <f t="shared" si="24"/>
        <v>2</v>
      </c>
      <c r="AL6" s="38">
        <f t="shared" si="25"/>
        <v>2</v>
      </c>
      <c r="AM6" s="38">
        <f t="shared" si="26"/>
        <v>2</v>
      </c>
      <c r="AN6" s="38">
        <f t="shared" si="27"/>
        <v>2</v>
      </c>
      <c r="AO6" s="38">
        <v>2</v>
      </c>
      <c r="AP6" s="38">
        <f t="shared" si="27"/>
        <v>2</v>
      </c>
      <c r="AQ6" s="38">
        <f t="shared" si="28"/>
        <v>2</v>
      </c>
      <c r="AR6" s="38">
        <f t="shared" si="29"/>
        <v>2</v>
      </c>
      <c r="AS6" s="38">
        <f t="shared" si="30"/>
        <v>2</v>
      </c>
      <c r="AT6" s="38">
        <f t="shared" si="31"/>
        <v>2</v>
      </c>
      <c r="AU6" s="38">
        <f t="shared" si="32"/>
        <v>2</v>
      </c>
      <c r="AV6" s="38">
        <f t="shared" si="33"/>
        <v>2</v>
      </c>
      <c r="AW6" s="38">
        <f t="shared" si="34"/>
        <v>2</v>
      </c>
      <c r="AX6" s="38">
        <f t="shared" si="35"/>
        <v>2</v>
      </c>
      <c r="AY6" s="38">
        <f t="shared" si="36"/>
        <v>2</v>
      </c>
      <c r="AZ6" s="5">
        <f t="shared" si="6"/>
        <v>2</v>
      </c>
      <c r="BA6" s="5">
        <f t="shared" si="7"/>
        <v>2</v>
      </c>
      <c r="BB6" s="5">
        <f t="shared" si="8"/>
        <v>2</v>
      </c>
    </row>
    <row r="8" spans="1:54" x14ac:dyDescent="0.25">
      <c r="A8" s="19" t="s">
        <v>34</v>
      </c>
      <c r="B8" s="6"/>
    </row>
    <row r="9" spans="1:54" x14ac:dyDescent="0.25">
      <c r="A9" s="5" t="s">
        <v>1</v>
      </c>
      <c r="C9" s="5">
        <v>8</v>
      </c>
      <c r="D9" s="5">
        <v>8</v>
      </c>
      <c r="E9" s="5">
        <v>8</v>
      </c>
      <c r="F9" s="5">
        <v>8</v>
      </c>
      <c r="G9" s="5">
        <v>8</v>
      </c>
      <c r="H9" s="5">
        <v>8</v>
      </c>
      <c r="I9" s="5">
        <v>8</v>
      </c>
      <c r="J9" s="5">
        <v>8</v>
      </c>
      <c r="K9" s="5">
        <v>8</v>
      </c>
      <c r="L9" s="5">
        <v>8</v>
      </c>
      <c r="M9" s="5">
        <v>8</v>
      </c>
      <c r="N9" s="5">
        <v>8</v>
      </c>
      <c r="O9" s="5">
        <v>8</v>
      </c>
      <c r="P9" s="5">
        <v>8</v>
      </c>
      <c r="Q9" s="5">
        <v>8</v>
      </c>
      <c r="R9" s="5">
        <v>8</v>
      </c>
      <c r="S9" s="5">
        <v>8</v>
      </c>
      <c r="T9" s="5">
        <v>8</v>
      </c>
      <c r="U9" s="5">
        <v>8</v>
      </c>
      <c r="V9" s="5">
        <v>8</v>
      </c>
      <c r="W9" s="5">
        <v>8</v>
      </c>
      <c r="X9" s="5">
        <v>8</v>
      </c>
      <c r="Y9" s="5">
        <v>8</v>
      </c>
      <c r="Z9" s="5">
        <v>8</v>
      </c>
      <c r="AA9" s="5">
        <v>8</v>
      </c>
      <c r="AB9" s="5">
        <v>8</v>
      </c>
      <c r="AC9" s="5">
        <v>8</v>
      </c>
      <c r="AD9" s="5">
        <v>8</v>
      </c>
      <c r="AE9" s="5">
        <v>8</v>
      </c>
      <c r="AF9" s="5">
        <v>8</v>
      </c>
      <c r="AG9" s="5">
        <v>8</v>
      </c>
      <c r="AH9" s="5">
        <v>8</v>
      </c>
      <c r="AI9" s="5">
        <v>8</v>
      </c>
      <c r="AJ9" s="5">
        <v>8</v>
      </c>
      <c r="AK9" s="5">
        <v>8</v>
      </c>
      <c r="AL9" s="5">
        <v>8</v>
      </c>
      <c r="AM9" s="5">
        <v>8</v>
      </c>
      <c r="AN9" s="5">
        <v>8</v>
      </c>
      <c r="AO9" s="5">
        <v>8</v>
      </c>
      <c r="AP9" s="5">
        <v>8</v>
      </c>
      <c r="AQ9" s="5">
        <v>8</v>
      </c>
      <c r="AR9" s="5">
        <v>8</v>
      </c>
      <c r="AS9" s="5">
        <v>8</v>
      </c>
      <c r="AT9" s="5">
        <v>8</v>
      </c>
      <c r="AU9" s="5">
        <v>8</v>
      </c>
      <c r="AV9" s="5">
        <v>8</v>
      </c>
      <c r="AW9" s="5">
        <v>8</v>
      </c>
      <c r="AX9" s="5">
        <v>8</v>
      </c>
      <c r="AY9" s="5">
        <v>8</v>
      </c>
      <c r="AZ9" s="5">
        <v>8</v>
      </c>
      <c r="BA9" s="5">
        <v>8</v>
      </c>
      <c r="BB9" s="5">
        <v>8</v>
      </c>
    </row>
    <row r="10" spans="1:54" x14ac:dyDescent="0.25">
      <c r="A10" s="5" t="s">
        <v>17</v>
      </c>
      <c r="C10" s="5">
        <v>6</v>
      </c>
      <c r="D10" s="5">
        <v>6</v>
      </c>
      <c r="E10" s="5">
        <v>6</v>
      </c>
      <c r="F10" s="5">
        <v>6</v>
      </c>
      <c r="G10" s="5">
        <v>6</v>
      </c>
      <c r="H10" s="5">
        <v>6</v>
      </c>
      <c r="I10" s="5">
        <v>6</v>
      </c>
      <c r="J10" s="5">
        <v>6</v>
      </c>
      <c r="K10" s="5">
        <v>6</v>
      </c>
      <c r="L10" s="5">
        <v>6</v>
      </c>
      <c r="M10" s="5">
        <v>6</v>
      </c>
      <c r="N10" s="5">
        <v>6</v>
      </c>
      <c r="O10" s="5">
        <v>6</v>
      </c>
      <c r="P10" s="5">
        <v>6</v>
      </c>
      <c r="Q10" s="5">
        <v>6</v>
      </c>
      <c r="R10" s="5">
        <v>6</v>
      </c>
      <c r="S10" s="5">
        <v>6</v>
      </c>
      <c r="T10" s="5">
        <v>6</v>
      </c>
      <c r="U10" s="5">
        <v>6</v>
      </c>
      <c r="V10" s="5">
        <v>6</v>
      </c>
      <c r="W10" s="5">
        <v>6</v>
      </c>
      <c r="X10" s="5">
        <v>6</v>
      </c>
      <c r="Y10" s="5">
        <v>6</v>
      </c>
      <c r="Z10" s="5">
        <v>6</v>
      </c>
      <c r="AA10" s="5">
        <v>6</v>
      </c>
      <c r="AB10" s="5">
        <v>6</v>
      </c>
      <c r="AC10" s="5">
        <v>6</v>
      </c>
      <c r="AD10" s="5">
        <v>6</v>
      </c>
      <c r="AE10" s="5">
        <v>6</v>
      </c>
      <c r="AF10" s="5">
        <v>6</v>
      </c>
      <c r="AG10" s="5">
        <v>6</v>
      </c>
      <c r="AH10" s="5">
        <v>6</v>
      </c>
      <c r="AI10" s="5">
        <v>6</v>
      </c>
      <c r="AJ10" s="5">
        <v>6</v>
      </c>
      <c r="AK10" s="5">
        <v>6</v>
      </c>
      <c r="AL10" s="5">
        <v>6</v>
      </c>
      <c r="AM10" s="5">
        <v>6</v>
      </c>
      <c r="AN10" s="5">
        <v>6</v>
      </c>
      <c r="AO10" s="5">
        <v>6</v>
      </c>
      <c r="AP10" s="5">
        <v>6</v>
      </c>
      <c r="AQ10" s="5">
        <v>6</v>
      </c>
      <c r="AR10" s="5">
        <v>6</v>
      </c>
      <c r="AS10" s="5">
        <v>6</v>
      </c>
      <c r="AT10" s="5">
        <v>6</v>
      </c>
      <c r="AU10" s="5">
        <v>6</v>
      </c>
      <c r="AV10" s="5">
        <v>6</v>
      </c>
      <c r="AW10" s="5">
        <v>6</v>
      </c>
      <c r="AX10" s="5">
        <v>6</v>
      </c>
      <c r="AY10" s="5">
        <v>6</v>
      </c>
      <c r="AZ10" s="5">
        <v>6</v>
      </c>
      <c r="BA10" s="5">
        <v>6</v>
      </c>
      <c r="BB10" s="5">
        <v>6</v>
      </c>
    </row>
    <row r="11" spans="1:54" x14ac:dyDescent="0.25">
      <c r="A11" s="5" t="s">
        <v>2</v>
      </c>
      <c r="C11" s="5">
        <v>5</v>
      </c>
      <c r="D11" s="5">
        <v>5</v>
      </c>
      <c r="E11" s="5">
        <v>5</v>
      </c>
      <c r="F11" s="5">
        <v>5</v>
      </c>
      <c r="G11" s="5">
        <v>5</v>
      </c>
      <c r="H11" s="5">
        <v>5</v>
      </c>
      <c r="I11" s="5">
        <v>5</v>
      </c>
      <c r="J11" s="5">
        <v>5</v>
      </c>
      <c r="K11" s="5">
        <v>5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5</v>
      </c>
      <c r="R11" s="5">
        <v>5</v>
      </c>
      <c r="S11" s="5">
        <v>5</v>
      </c>
      <c r="T11" s="5">
        <v>5</v>
      </c>
      <c r="U11" s="5">
        <v>5</v>
      </c>
      <c r="V11" s="5">
        <v>5</v>
      </c>
      <c r="W11" s="5">
        <v>5</v>
      </c>
      <c r="X11" s="5">
        <v>5</v>
      </c>
      <c r="Y11" s="5">
        <v>5</v>
      </c>
      <c r="Z11" s="5">
        <v>5</v>
      </c>
      <c r="AA11" s="5">
        <v>5</v>
      </c>
      <c r="AB11" s="5">
        <v>5</v>
      </c>
      <c r="AC11" s="5">
        <v>5</v>
      </c>
      <c r="AD11" s="5">
        <v>5</v>
      </c>
      <c r="AE11" s="5">
        <v>5</v>
      </c>
      <c r="AF11" s="5">
        <v>5</v>
      </c>
      <c r="AG11" s="5">
        <v>5</v>
      </c>
      <c r="AH11" s="5">
        <v>5</v>
      </c>
      <c r="AI11" s="5">
        <v>5</v>
      </c>
      <c r="AJ11" s="5">
        <v>5</v>
      </c>
      <c r="AK11" s="5">
        <v>5</v>
      </c>
      <c r="AL11" s="5">
        <v>5</v>
      </c>
      <c r="AM11" s="5">
        <v>5</v>
      </c>
      <c r="AN11" s="5">
        <v>5</v>
      </c>
      <c r="AO11" s="5">
        <v>5</v>
      </c>
      <c r="AP11" s="5">
        <v>5</v>
      </c>
      <c r="AQ11" s="5">
        <v>5</v>
      </c>
      <c r="AR11" s="5">
        <v>5</v>
      </c>
      <c r="AS11" s="5">
        <v>5</v>
      </c>
      <c r="AT11" s="5">
        <v>5</v>
      </c>
      <c r="AU11" s="5">
        <v>5</v>
      </c>
      <c r="AV11" s="5">
        <v>5</v>
      </c>
      <c r="AW11" s="5">
        <v>5</v>
      </c>
      <c r="AX11" s="5">
        <v>5</v>
      </c>
      <c r="AY11" s="5">
        <v>5</v>
      </c>
      <c r="AZ11" s="5">
        <v>5</v>
      </c>
      <c r="BA11" s="5">
        <v>5</v>
      </c>
      <c r="BB11" s="5">
        <v>5</v>
      </c>
    </row>
    <row r="12" spans="1:54" x14ac:dyDescent="0.25">
      <c r="A12" s="5" t="s">
        <v>3</v>
      </c>
      <c r="C12" s="5">
        <v>4</v>
      </c>
      <c r="D12" s="5">
        <v>4</v>
      </c>
      <c r="E12" s="5">
        <v>4</v>
      </c>
      <c r="F12" s="5">
        <v>4</v>
      </c>
      <c r="G12" s="5">
        <v>4</v>
      </c>
      <c r="H12" s="5">
        <v>4</v>
      </c>
      <c r="I12" s="5">
        <v>4</v>
      </c>
      <c r="J12" s="5">
        <v>4</v>
      </c>
      <c r="K12" s="5">
        <v>4</v>
      </c>
      <c r="L12" s="5">
        <v>4</v>
      </c>
      <c r="M12" s="5">
        <v>4</v>
      </c>
      <c r="N12" s="5">
        <v>4</v>
      </c>
      <c r="O12" s="5">
        <v>4</v>
      </c>
      <c r="P12" s="5">
        <v>4</v>
      </c>
      <c r="Q12" s="5">
        <v>4</v>
      </c>
      <c r="R12" s="5">
        <v>4</v>
      </c>
      <c r="S12" s="5">
        <v>4</v>
      </c>
      <c r="T12" s="5">
        <v>4</v>
      </c>
      <c r="U12" s="5">
        <v>4</v>
      </c>
      <c r="V12" s="5">
        <v>4</v>
      </c>
      <c r="W12" s="5">
        <v>4</v>
      </c>
      <c r="X12" s="5">
        <v>4</v>
      </c>
      <c r="Y12" s="5">
        <v>4</v>
      </c>
      <c r="Z12" s="5">
        <v>4</v>
      </c>
      <c r="AA12" s="5">
        <v>4</v>
      </c>
      <c r="AB12" s="5">
        <v>4</v>
      </c>
      <c r="AC12" s="5">
        <v>4</v>
      </c>
      <c r="AD12" s="5">
        <v>4</v>
      </c>
      <c r="AE12" s="5">
        <v>4</v>
      </c>
      <c r="AF12" s="5">
        <v>4</v>
      </c>
      <c r="AG12" s="5">
        <v>4</v>
      </c>
      <c r="AH12" s="5">
        <v>4</v>
      </c>
      <c r="AI12" s="5">
        <v>4</v>
      </c>
      <c r="AJ12" s="5">
        <v>4</v>
      </c>
      <c r="AK12" s="5">
        <v>4</v>
      </c>
      <c r="AL12" s="5">
        <v>4</v>
      </c>
      <c r="AM12" s="5">
        <v>4</v>
      </c>
      <c r="AN12" s="5">
        <v>4</v>
      </c>
      <c r="AO12" s="5">
        <v>4</v>
      </c>
      <c r="AP12" s="5">
        <v>4</v>
      </c>
      <c r="AQ12" s="5">
        <v>4</v>
      </c>
      <c r="AR12" s="5">
        <v>4</v>
      </c>
      <c r="AS12" s="5">
        <v>4</v>
      </c>
      <c r="AT12" s="5">
        <v>4</v>
      </c>
      <c r="AU12" s="5">
        <v>4</v>
      </c>
      <c r="AV12" s="5">
        <v>4</v>
      </c>
      <c r="AW12" s="5">
        <v>4</v>
      </c>
      <c r="AX12" s="5">
        <v>4</v>
      </c>
      <c r="AY12" s="5">
        <v>4</v>
      </c>
      <c r="AZ12" s="5">
        <v>4</v>
      </c>
      <c r="BA12" s="5">
        <v>4</v>
      </c>
      <c r="BB12" s="5">
        <v>4</v>
      </c>
    </row>
    <row r="14" spans="1:54" x14ac:dyDescent="0.25">
      <c r="A14" s="19" t="s">
        <v>35</v>
      </c>
      <c r="B14" s="6"/>
      <c r="C14" s="17">
        <f>SUM(C15:C22)</f>
        <v>6</v>
      </c>
      <c r="D14" s="17">
        <f t="shared" ref="D14:N14" si="41">SUM(D15:D22)</f>
        <v>7</v>
      </c>
      <c r="E14" s="17">
        <f t="shared" si="41"/>
        <v>8</v>
      </c>
      <c r="F14" s="17">
        <f t="shared" si="41"/>
        <v>8</v>
      </c>
      <c r="G14" s="17">
        <f t="shared" si="41"/>
        <v>8</v>
      </c>
      <c r="H14" s="17">
        <f t="shared" si="41"/>
        <v>8</v>
      </c>
      <c r="I14" s="17">
        <f t="shared" si="41"/>
        <v>8</v>
      </c>
      <c r="J14" s="17">
        <f t="shared" si="41"/>
        <v>8</v>
      </c>
      <c r="K14" s="17">
        <f t="shared" si="41"/>
        <v>8</v>
      </c>
      <c r="L14" s="17">
        <f t="shared" si="41"/>
        <v>8</v>
      </c>
      <c r="M14" s="17">
        <f t="shared" si="41"/>
        <v>8</v>
      </c>
      <c r="N14" s="17">
        <f t="shared" si="41"/>
        <v>9</v>
      </c>
      <c r="O14" s="17">
        <f>SUM(C14:N14)</f>
        <v>94</v>
      </c>
      <c r="P14" s="17">
        <f t="shared" ref="P14:AA14" si="42">SUM(P15:P22)</f>
        <v>8</v>
      </c>
      <c r="Q14" s="17">
        <f t="shared" si="42"/>
        <v>8</v>
      </c>
      <c r="R14" s="17">
        <f t="shared" si="42"/>
        <v>8</v>
      </c>
      <c r="S14" s="17">
        <f t="shared" si="42"/>
        <v>8</v>
      </c>
      <c r="T14" s="17">
        <f t="shared" si="42"/>
        <v>8</v>
      </c>
      <c r="U14" s="17">
        <f t="shared" si="42"/>
        <v>8</v>
      </c>
      <c r="V14" s="17">
        <f t="shared" si="42"/>
        <v>8</v>
      </c>
      <c r="W14" s="17">
        <f t="shared" si="42"/>
        <v>8</v>
      </c>
      <c r="X14" s="17">
        <f t="shared" si="42"/>
        <v>8</v>
      </c>
      <c r="Y14" s="17">
        <f t="shared" si="42"/>
        <v>8</v>
      </c>
      <c r="Z14" s="17">
        <f t="shared" si="42"/>
        <v>8</v>
      </c>
      <c r="AA14" s="17">
        <f t="shared" si="42"/>
        <v>9</v>
      </c>
      <c r="AB14" s="17">
        <f t="shared" ref="AB14" si="43">SUM(AB15:AB22)</f>
        <v>8</v>
      </c>
      <c r="AC14" s="17">
        <f t="shared" ref="AC14" si="44">SUM(AC15:AC22)</f>
        <v>8</v>
      </c>
      <c r="AD14" s="17">
        <f t="shared" ref="AD14" si="45">SUM(AD15:AD22)</f>
        <v>8</v>
      </c>
      <c r="AE14" s="17">
        <f t="shared" ref="AE14" si="46">SUM(AE15:AE22)</f>
        <v>8</v>
      </c>
      <c r="AF14" s="17">
        <f t="shared" ref="AF14" si="47">SUM(AF15:AF22)</f>
        <v>8</v>
      </c>
      <c r="AG14" s="17">
        <f t="shared" ref="AG14" si="48">SUM(AG15:AG22)</f>
        <v>8</v>
      </c>
      <c r="AH14" s="17">
        <f t="shared" ref="AH14" si="49">SUM(AH15:AH22)</f>
        <v>8</v>
      </c>
      <c r="AI14" s="17">
        <f t="shared" ref="AI14" si="50">SUM(AI15:AI22)</f>
        <v>8</v>
      </c>
      <c r="AJ14" s="17">
        <f t="shared" ref="AJ14" si="51">SUM(AJ15:AJ22)</f>
        <v>8</v>
      </c>
      <c r="AK14" s="17">
        <f t="shared" ref="AK14" si="52">SUM(AK15:AK22)</f>
        <v>8</v>
      </c>
      <c r="AL14" s="17">
        <f t="shared" ref="AL14" si="53">SUM(AL15:AL22)</f>
        <v>8</v>
      </c>
      <c r="AM14" s="17">
        <f t="shared" ref="AM14" si="54">SUM(AM15:AM22)</f>
        <v>9</v>
      </c>
      <c r="AN14" s="17">
        <f t="shared" ref="AN14" si="55">SUM(AN15:AN22)</f>
        <v>8</v>
      </c>
      <c r="AO14" s="17">
        <f t="shared" ref="AO14" si="56">SUM(AO15:AO22)</f>
        <v>8</v>
      </c>
      <c r="AP14" s="17">
        <f t="shared" ref="AP14" si="57">SUM(AP15:AP22)</f>
        <v>8</v>
      </c>
      <c r="AQ14" s="17">
        <f t="shared" ref="AQ14" si="58">SUM(AQ15:AQ22)</f>
        <v>8</v>
      </c>
      <c r="AR14" s="17">
        <f t="shared" ref="AR14" si="59">SUM(AR15:AR22)</f>
        <v>8</v>
      </c>
      <c r="AS14" s="17">
        <f t="shared" ref="AS14" si="60">SUM(AS15:AS22)</f>
        <v>8</v>
      </c>
      <c r="AT14" s="17">
        <f t="shared" ref="AT14" si="61">SUM(AT15:AT22)</f>
        <v>8</v>
      </c>
      <c r="AU14" s="17">
        <f t="shared" ref="AU14" si="62">SUM(AU15:AU22)</f>
        <v>8</v>
      </c>
      <c r="AV14" s="17">
        <f t="shared" ref="AV14" si="63">SUM(AV15:AV22)</f>
        <v>8</v>
      </c>
      <c r="AW14" s="17">
        <f t="shared" ref="AW14" si="64">SUM(AW15:AW22)</f>
        <v>8</v>
      </c>
      <c r="AX14" s="17">
        <f t="shared" ref="AX14" si="65">SUM(AX15:AX22)</f>
        <v>8</v>
      </c>
      <c r="AY14" s="17">
        <f t="shared" ref="AY14" si="66">SUM(AY15:AY22)</f>
        <v>9</v>
      </c>
      <c r="AZ14" s="17">
        <f>SUM(P14:AA14)</f>
        <v>97</v>
      </c>
      <c r="BA14" s="17">
        <f>SUM(AB14:AM14)</f>
        <v>97</v>
      </c>
      <c r="BB14" s="17">
        <f>SUM(AN14:AY14)</f>
        <v>97</v>
      </c>
    </row>
    <row r="15" spans="1:54" x14ac:dyDescent="0.25">
      <c r="A15" s="5" t="s">
        <v>18</v>
      </c>
      <c r="B15" s="12">
        <f t="shared" ref="B15:B22" si="67">O15/$O$14</f>
        <v>0.48936170212765956</v>
      </c>
      <c r="C15" s="38">
        <v>3</v>
      </c>
      <c r="D15" s="38">
        <v>3</v>
      </c>
      <c r="E15" s="38">
        <v>4</v>
      </c>
      <c r="F15" s="38">
        <v>4</v>
      </c>
      <c r="G15" s="38">
        <v>4</v>
      </c>
      <c r="H15" s="38">
        <v>4</v>
      </c>
      <c r="I15" s="38">
        <v>4</v>
      </c>
      <c r="J15" s="38">
        <v>4</v>
      </c>
      <c r="K15" s="38">
        <v>4</v>
      </c>
      <c r="L15" s="38">
        <v>4</v>
      </c>
      <c r="M15" s="38">
        <v>4</v>
      </c>
      <c r="N15" s="38">
        <v>4</v>
      </c>
      <c r="O15" s="5">
        <f t="shared" ref="O15:O22" si="68">SUM(C15:N15)</f>
        <v>46</v>
      </c>
      <c r="P15" s="38">
        <v>4</v>
      </c>
      <c r="Q15" s="38">
        <v>4</v>
      </c>
      <c r="R15" s="38">
        <v>4</v>
      </c>
      <c r="S15" s="38">
        <v>4</v>
      </c>
      <c r="T15" s="38">
        <v>4</v>
      </c>
      <c r="U15" s="38">
        <v>4</v>
      </c>
      <c r="V15" s="38">
        <v>4</v>
      </c>
      <c r="W15" s="38">
        <v>4</v>
      </c>
      <c r="X15" s="38">
        <v>4</v>
      </c>
      <c r="Y15" s="38">
        <v>4</v>
      </c>
      <c r="Z15" s="38">
        <v>4</v>
      </c>
      <c r="AA15" s="38">
        <v>4</v>
      </c>
      <c r="AB15" s="38">
        <v>4</v>
      </c>
      <c r="AC15" s="38">
        <v>4</v>
      </c>
      <c r="AD15" s="38">
        <v>4</v>
      </c>
      <c r="AE15" s="38">
        <v>4</v>
      </c>
      <c r="AF15" s="38">
        <v>4</v>
      </c>
      <c r="AG15" s="38">
        <v>4</v>
      </c>
      <c r="AH15" s="38">
        <v>4</v>
      </c>
      <c r="AI15" s="38">
        <v>4</v>
      </c>
      <c r="AJ15" s="38">
        <v>4</v>
      </c>
      <c r="AK15" s="38">
        <v>4</v>
      </c>
      <c r="AL15" s="38">
        <v>4</v>
      </c>
      <c r="AM15" s="38">
        <v>4</v>
      </c>
      <c r="AN15" s="38">
        <v>4</v>
      </c>
      <c r="AO15" s="38">
        <v>4</v>
      </c>
      <c r="AP15" s="38">
        <v>4</v>
      </c>
      <c r="AQ15" s="38">
        <v>4</v>
      </c>
      <c r="AR15" s="38">
        <v>4</v>
      </c>
      <c r="AS15" s="38">
        <v>4</v>
      </c>
      <c r="AT15" s="38">
        <v>4</v>
      </c>
      <c r="AU15" s="38">
        <v>4</v>
      </c>
      <c r="AV15" s="38">
        <v>4</v>
      </c>
      <c r="AW15" s="38">
        <v>4</v>
      </c>
      <c r="AX15" s="38">
        <v>4</v>
      </c>
      <c r="AY15" s="38">
        <v>4</v>
      </c>
      <c r="AZ15" s="48">
        <f t="shared" ref="AZ15:AZ22" si="69">SUM(P15:AA15)</f>
        <v>48</v>
      </c>
      <c r="BA15" s="48">
        <f t="shared" ref="BA15:BA22" si="70">SUM(AB15:AM15)</f>
        <v>48</v>
      </c>
      <c r="BB15" s="48">
        <f t="shared" ref="BB15:BB22" si="71">SUM(AN15:AY15)</f>
        <v>48</v>
      </c>
    </row>
    <row r="16" spans="1:54" x14ac:dyDescent="0.25">
      <c r="A16" s="5" t="s">
        <v>19</v>
      </c>
      <c r="B16" s="12">
        <f t="shared" si="67"/>
        <v>0.10638297872340426</v>
      </c>
      <c r="C16" s="38">
        <v>1</v>
      </c>
      <c r="D16" s="38">
        <v>1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1</v>
      </c>
      <c r="K16" s="38">
        <v>0</v>
      </c>
      <c r="L16" s="38">
        <v>1</v>
      </c>
      <c r="M16" s="38">
        <v>0</v>
      </c>
      <c r="N16" s="38">
        <v>1</v>
      </c>
      <c r="O16" s="5">
        <f t="shared" si="68"/>
        <v>10</v>
      </c>
      <c r="P16" s="38">
        <v>1</v>
      </c>
      <c r="Q16" s="38">
        <v>1</v>
      </c>
      <c r="R16" s="38">
        <v>1</v>
      </c>
      <c r="S16" s="38">
        <v>1</v>
      </c>
      <c r="T16" s="38">
        <v>1</v>
      </c>
      <c r="U16" s="38">
        <v>1</v>
      </c>
      <c r="V16" s="38">
        <v>1</v>
      </c>
      <c r="W16" s="38">
        <v>1</v>
      </c>
      <c r="X16" s="38">
        <v>0</v>
      </c>
      <c r="Y16" s="38">
        <v>1</v>
      </c>
      <c r="Z16" s="38">
        <v>0</v>
      </c>
      <c r="AA16" s="38">
        <v>1</v>
      </c>
      <c r="AB16" s="38">
        <v>1</v>
      </c>
      <c r="AC16" s="38">
        <v>1</v>
      </c>
      <c r="AD16" s="38">
        <v>1</v>
      </c>
      <c r="AE16" s="38">
        <v>1</v>
      </c>
      <c r="AF16" s="38">
        <v>1</v>
      </c>
      <c r="AG16" s="38">
        <v>1</v>
      </c>
      <c r="AH16" s="38">
        <v>1</v>
      </c>
      <c r="AI16" s="38">
        <v>1</v>
      </c>
      <c r="AJ16" s="38">
        <v>0</v>
      </c>
      <c r="AK16" s="38">
        <v>1</v>
      </c>
      <c r="AL16" s="38">
        <v>0</v>
      </c>
      <c r="AM16" s="38">
        <v>1</v>
      </c>
      <c r="AN16" s="38">
        <v>1</v>
      </c>
      <c r="AO16" s="38">
        <v>1</v>
      </c>
      <c r="AP16" s="38">
        <v>1</v>
      </c>
      <c r="AQ16" s="38">
        <v>1</v>
      </c>
      <c r="AR16" s="38">
        <v>1</v>
      </c>
      <c r="AS16" s="38">
        <v>1</v>
      </c>
      <c r="AT16" s="38">
        <v>1</v>
      </c>
      <c r="AU16" s="38">
        <v>1</v>
      </c>
      <c r="AV16" s="38">
        <v>0</v>
      </c>
      <c r="AW16" s="38">
        <v>1</v>
      </c>
      <c r="AX16" s="38">
        <v>0</v>
      </c>
      <c r="AY16" s="38">
        <v>1</v>
      </c>
      <c r="AZ16" s="48">
        <f t="shared" si="69"/>
        <v>10</v>
      </c>
      <c r="BA16" s="48">
        <f t="shared" si="70"/>
        <v>10</v>
      </c>
      <c r="BB16" s="48">
        <f t="shared" si="71"/>
        <v>10</v>
      </c>
    </row>
    <row r="17" spans="1:54" x14ac:dyDescent="0.25">
      <c r="A17" s="5" t="s">
        <v>20</v>
      </c>
      <c r="B17" s="12">
        <f t="shared" si="67"/>
        <v>6.3829787234042548E-2</v>
      </c>
      <c r="C17" s="38">
        <v>1</v>
      </c>
      <c r="D17" s="38">
        <v>0</v>
      </c>
      <c r="E17" s="38">
        <v>1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8">
        <v>1</v>
      </c>
      <c r="L17" s="38">
        <v>0</v>
      </c>
      <c r="M17" s="38">
        <v>1</v>
      </c>
      <c r="N17" s="38">
        <v>0</v>
      </c>
      <c r="O17" s="5">
        <f t="shared" si="68"/>
        <v>6</v>
      </c>
      <c r="P17" s="38">
        <v>1</v>
      </c>
      <c r="Q17" s="38">
        <v>0</v>
      </c>
      <c r="R17" s="38">
        <v>1</v>
      </c>
      <c r="S17" s="38">
        <v>0</v>
      </c>
      <c r="T17" s="38">
        <v>1</v>
      </c>
      <c r="U17" s="38">
        <v>0</v>
      </c>
      <c r="V17" s="38">
        <v>1</v>
      </c>
      <c r="W17" s="38">
        <v>0</v>
      </c>
      <c r="X17" s="38">
        <v>1</v>
      </c>
      <c r="Y17" s="38">
        <v>0</v>
      </c>
      <c r="Z17" s="38">
        <v>1</v>
      </c>
      <c r="AA17" s="38">
        <v>0</v>
      </c>
      <c r="AB17" s="38">
        <v>1</v>
      </c>
      <c r="AC17" s="38">
        <v>0</v>
      </c>
      <c r="AD17" s="38">
        <v>1</v>
      </c>
      <c r="AE17" s="38">
        <v>0</v>
      </c>
      <c r="AF17" s="38">
        <v>1</v>
      </c>
      <c r="AG17" s="38">
        <v>0</v>
      </c>
      <c r="AH17" s="38">
        <v>1</v>
      </c>
      <c r="AI17" s="38">
        <v>0</v>
      </c>
      <c r="AJ17" s="38">
        <v>1</v>
      </c>
      <c r="AK17" s="38">
        <v>0</v>
      </c>
      <c r="AL17" s="38">
        <v>1</v>
      </c>
      <c r="AM17" s="38">
        <v>0</v>
      </c>
      <c r="AN17" s="38">
        <v>1</v>
      </c>
      <c r="AO17" s="38">
        <v>0</v>
      </c>
      <c r="AP17" s="38">
        <v>1</v>
      </c>
      <c r="AQ17" s="38">
        <v>0</v>
      </c>
      <c r="AR17" s="38">
        <v>1</v>
      </c>
      <c r="AS17" s="38">
        <v>0</v>
      </c>
      <c r="AT17" s="38">
        <v>1</v>
      </c>
      <c r="AU17" s="38">
        <v>0</v>
      </c>
      <c r="AV17" s="38">
        <v>1</v>
      </c>
      <c r="AW17" s="38">
        <v>0</v>
      </c>
      <c r="AX17" s="38">
        <v>1</v>
      </c>
      <c r="AY17" s="38">
        <v>0</v>
      </c>
      <c r="AZ17" s="48">
        <f t="shared" si="69"/>
        <v>6</v>
      </c>
      <c r="BA17" s="48">
        <f t="shared" si="70"/>
        <v>6</v>
      </c>
      <c r="BB17" s="48">
        <f t="shared" si="71"/>
        <v>6</v>
      </c>
    </row>
    <row r="18" spans="1:54" x14ac:dyDescent="0.25">
      <c r="A18" s="5" t="s">
        <v>21</v>
      </c>
      <c r="B18" s="12">
        <f t="shared" si="67"/>
        <v>7.4468085106382975E-2</v>
      </c>
      <c r="C18" s="38">
        <v>1</v>
      </c>
      <c r="D18" s="38">
        <v>1</v>
      </c>
      <c r="E18" s="38">
        <v>0</v>
      </c>
      <c r="F18" s="38">
        <v>1</v>
      </c>
      <c r="G18" s="38">
        <v>1</v>
      </c>
      <c r="H18" s="38">
        <v>0</v>
      </c>
      <c r="I18" s="38">
        <v>1</v>
      </c>
      <c r="J18" s="38">
        <v>1</v>
      </c>
      <c r="K18" s="38">
        <v>0</v>
      </c>
      <c r="L18" s="38">
        <v>0</v>
      </c>
      <c r="M18" s="38">
        <v>1</v>
      </c>
      <c r="N18" s="38">
        <v>0</v>
      </c>
      <c r="O18" s="5">
        <f t="shared" si="68"/>
        <v>7</v>
      </c>
      <c r="P18" s="38">
        <v>1</v>
      </c>
      <c r="Q18" s="38">
        <v>1</v>
      </c>
      <c r="R18" s="38">
        <v>0</v>
      </c>
      <c r="S18" s="38">
        <v>1</v>
      </c>
      <c r="T18" s="38">
        <v>1</v>
      </c>
      <c r="U18" s="38">
        <v>0</v>
      </c>
      <c r="V18" s="38">
        <v>1</v>
      </c>
      <c r="W18" s="38">
        <v>1</v>
      </c>
      <c r="X18" s="38">
        <v>0</v>
      </c>
      <c r="Y18" s="38">
        <v>0</v>
      </c>
      <c r="Z18" s="38">
        <v>1</v>
      </c>
      <c r="AA18" s="38">
        <v>0</v>
      </c>
      <c r="AB18" s="38">
        <v>1</v>
      </c>
      <c r="AC18" s="38">
        <v>1</v>
      </c>
      <c r="AD18" s="38">
        <v>0</v>
      </c>
      <c r="AE18" s="38">
        <v>1</v>
      </c>
      <c r="AF18" s="38">
        <v>1</v>
      </c>
      <c r="AG18" s="38">
        <v>0</v>
      </c>
      <c r="AH18" s="38">
        <v>1</v>
      </c>
      <c r="AI18" s="38">
        <v>1</v>
      </c>
      <c r="AJ18" s="38">
        <v>0</v>
      </c>
      <c r="AK18" s="38">
        <v>0</v>
      </c>
      <c r="AL18" s="38">
        <v>1</v>
      </c>
      <c r="AM18" s="38">
        <v>0</v>
      </c>
      <c r="AN18" s="38">
        <v>1</v>
      </c>
      <c r="AO18" s="38">
        <v>1</v>
      </c>
      <c r="AP18" s="38">
        <v>0</v>
      </c>
      <c r="AQ18" s="38">
        <v>1</v>
      </c>
      <c r="AR18" s="38">
        <v>1</v>
      </c>
      <c r="AS18" s="38">
        <v>0</v>
      </c>
      <c r="AT18" s="38">
        <v>1</v>
      </c>
      <c r="AU18" s="38">
        <v>1</v>
      </c>
      <c r="AV18" s="38">
        <v>0</v>
      </c>
      <c r="AW18" s="38">
        <v>0</v>
      </c>
      <c r="AX18" s="38">
        <v>1</v>
      </c>
      <c r="AY18" s="38">
        <v>0</v>
      </c>
      <c r="AZ18" s="48">
        <f t="shared" si="69"/>
        <v>7</v>
      </c>
      <c r="BA18" s="48">
        <f t="shared" si="70"/>
        <v>7</v>
      </c>
      <c r="BB18" s="48">
        <f t="shared" si="71"/>
        <v>7</v>
      </c>
    </row>
    <row r="19" spans="1:54" x14ac:dyDescent="0.25">
      <c r="A19" s="5" t="s">
        <v>22</v>
      </c>
      <c r="B19" s="12">
        <f t="shared" si="67"/>
        <v>0.15957446808510639</v>
      </c>
      <c r="C19" s="38">
        <v>0</v>
      </c>
      <c r="D19" s="38">
        <v>1</v>
      </c>
      <c r="E19" s="38">
        <v>1</v>
      </c>
      <c r="F19" s="38">
        <v>1</v>
      </c>
      <c r="G19" s="38">
        <v>1</v>
      </c>
      <c r="H19" s="38">
        <v>1</v>
      </c>
      <c r="I19" s="38">
        <v>1</v>
      </c>
      <c r="J19" s="38">
        <v>1</v>
      </c>
      <c r="K19" s="38">
        <v>2</v>
      </c>
      <c r="L19" s="38">
        <v>2</v>
      </c>
      <c r="M19" s="38">
        <v>2</v>
      </c>
      <c r="N19" s="38">
        <v>2</v>
      </c>
      <c r="O19" s="5">
        <f t="shared" si="68"/>
        <v>15</v>
      </c>
      <c r="P19" s="38">
        <v>1</v>
      </c>
      <c r="Q19" s="38">
        <v>1</v>
      </c>
      <c r="R19" s="38">
        <v>1</v>
      </c>
      <c r="S19" s="38">
        <v>1</v>
      </c>
      <c r="T19" s="38">
        <v>1</v>
      </c>
      <c r="U19" s="38">
        <v>1</v>
      </c>
      <c r="V19" s="38">
        <v>1</v>
      </c>
      <c r="W19" s="38">
        <v>1</v>
      </c>
      <c r="X19" s="38">
        <v>2</v>
      </c>
      <c r="Y19" s="38">
        <v>2</v>
      </c>
      <c r="Z19" s="38">
        <v>2</v>
      </c>
      <c r="AA19" s="38">
        <v>2</v>
      </c>
      <c r="AB19" s="38">
        <v>1</v>
      </c>
      <c r="AC19" s="38">
        <v>1</v>
      </c>
      <c r="AD19" s="38">
        <v>1</v>
      </c>
      <c r="AE19" s="38">
        <v>1</v>
      </c>
      <c r="AF19" s="38">
        <v>1</v>
      </c>
      <c r="AG19" s="38">
        <v>1</v>
      </c>
      <c r="AH19" s="38">
        <v>1</v>
      </c>
      <c r="AI19" s="38">
        <v>1</v>
      </c>
      <c r="AJ19" s="38">
        <v>2</v>
      </c>
      <c r="AK19" s="38">
        <v>2</v>
      </c>
      <c r="AL19" s="38">
        <v>2</v>
      </c>
      <c r="AM19" s="38">
        <v>2</v>
      </c>
      <c r="AN19" s="38">
        <v>1</v>
      </c>
      <c r="AO19" s="38">
        <v>1</v>
      </c>
      <c r="AP19" s="38">
        <v>1</v>
      </c>
      <c r="AQ19" s="38">
        <v>1</v>
      </c>
      <c r="AR19" s="38">
        <v>1</v>
      </c>
      <c r="AS19" s="38">
        <v>1</v>
      </c>
      <c r="AT19" s="38">
        <v>1</v>
      </c>
      <c r="AU19" s="38">
        <v>1</v>
      </c>
      <c r="AV19" s="38">
        <v>2</v>
      </c>
      <c r="AW19" s="38">
        <v>2</v>
      </c>
      <c r="AX19" s="38">
        <v>2</v>
      </c>
      <c r="AY19" s="38">
        <v>2</v>
      </c>
      <c r="AZ19" s="48">
        <f t="shared" si="69"/>
        <v>16</v>
      </c>
      <c r="BA19" s="48">
        <f t="shared" si="70"/>
        <v>16</v>
      </c>
      <c r="BB19" s="48">
        <f t="shared" si="71"/>
        <v>16</v>
      </c>
    </row>
    <row r="20" spans="1:54" x14ac:dyDescent="0.25">
      <c r="A20" s="5" t="s">
        <v>23</v>
      </c>
      <c r="B20" s="12">
        <f t="shared" si="67"/>
        <v>4.2553191489361701E-2</v>
      </c>
      <c r="C20" s="38">
        <v>0</v>
      </c>
      <c r="D20" s="38">
        <v>0</v>
      </c>
      <c r="E20" s="38">
        <v>1</v>
      </c>
      <c r="F20" s="38">
        <v>0</v>
      </c>
      <c r="G20" s="38">
        <v>0</v>
      </c>
      <c r="H20" s="38">
        <v>1</v>
      </c>
      <c r="I20" s="38">
        <v>0</v>
      </c>
      <c r="J20" s="38">
        <v>0</v>
      </c>
      <c r="K20" s="38">
        <v>1</v>
      </c>
      <c r="L20" s="38">
        <v>0</v>
      </c>
      <c r="M20" s="38">
        <v>0</v>
      </c>
      <c r="N20" s="38">
        <v>1</v>
      </c>
      <c r="O20" s="5">
        <f t="shared" si="68"/>
        <v>4</v>
      </c>
      <c r="P20" s="38">
        <v>0</v>
      </c>
      <c r="Q20" s="38">
        <v>0</v>
      </c>
      <c r="R20" s="38">
        <v>1</v>
      </c>
      <c r="S20" s="38">
        <v>0</v>
      </c>
      <c r="T20" s="38">
        <v>0</v>
      </c>
      <c r="U20" s="38">
        <v>1</v>
      </c>
      <c r="V20" s="38">
        <v>0</v>
      </c>
      <c r="W20" s="38">
        <v>0</v>
      </c>
      <c r="X20" s="38">
        <v>1</v>
      </c>
      <c r="Y20" s="38">
        <v>0</v>
      </c>
      <c r="Z20" s="38">
        <v>0</v>
      </c>
      <c r="AA20" s="38">
        <v>1</v>
      </c>
      <c r="AB20" s="38">
        <v>0</v>
      </c>
      <c r="AC20" s="38">
        <v>0</v>
      </c>
      <c r="AD20" s="38">
        <v>1</v>
      </c>
      <c r="AE20" s="38">
        <v>0</v>
      </c>
      <c r="AF20" s="38">
        <v>0</v>
      </c>
      <c r="AG20" s="38">
        <v>1</v>
      </c>
      <c r="AH20" s="38">
        <v>0</v>
      </c>
      <c r="AI20" s="38">
        <v>0</v>
      </c>
      <c r="AJ20" s="38">
        <v>1</v>
      </c>
      <c r="AK20" s="38">
        <v>0</v>
      </c>
      <c r="AL20" s="38">
        <v>0</v>
      </c>
      <c r="AM20" s="38">
        <v>1</v>
      </c>
      <c r="AN20" s="38">
        <v>0</v>
      </c>
      <c r="AO20" s="38">
        <v>0</v>
      </c>
      <c r="AP20" s="38">
        <v>1</v>
      </c>
      <c r="AQ20" s="38">
        <v>0</v>
      </c>
      <c r="AR20" s="38">
        <v>0</v>
      </c>
      <c r="AS20" s="38">
        <v>1</v>
      </c>
      <c r="AT20" s="38">
        <v>0</v>
      </c>
      <c r="AU20" s="38">
        <v>0</v>
      </c>
      <c r="AV20" s="38">
        <v>1</v>
      </c>
      <c r="AW20" s="38">
        <v>0</v>
      </c>
      <c r="AX20" s="38">
        <v>0</v>
      </c>
      <c r="AY20" s="38">
        <v>1</v>
      </c>
      <c r="AZ20" s="48">
        <f t="shared" si="69"/>
        <v>4</v>
      </c>
      <c r="BA20" s="48">
        <f t="shared" si="70"/>
        <v>4</v>
      </c>
      <c r="BB20" s="48">
        <f t="shared" si="71"/>
        <v>4</v>
      </c>
    </row>
    <row r="21" spans="1:54" x14ac:dyDescent="0.25">
      <c r="A21" s="5" t="s">
        <v>24</v>
      </c>
      <c r="B21" s="12">
        <f t="shared" si="67"/>
        <v>6.3829787234042548E-2</v>
      </c>
      <c r="C21" s="38">
        <v>0</v>
      </c>
      <c r="D21" s="38">
        <v>1</v>
      </c>
      <c r="E21" s="38">
        <v>0</v>
      </c>
      <c r="F21" s="38">
        <v>1</v>
      </c>
      <c r="G21" s="38">
        <v>0</v>
      </c>
      <c r="H21" s="38">
        <v>1</v>
      </c>
      <c r="I21" s="38">
        <v>0</v>
      </c>
      <c r="J21" s="38">
        <v>1</v>
      </c>
      <c r="K21" s="38">
        <v>0</v>
      </c>
      <c r="L21" s="38">
        <v>1</v>
      </c>
      <c r="M21" s="38">
        <v>0</v>
      </c>
      <c r="N21" s="38">
        <v>1</v>
      </c>
      <c r="O21" s="5">
        <f t="shared" si="68"/>
        <v>6</v>
      </c>
      <c r="P21" s="38">
        <v>0</v>
      </c>
      <c r="Q21" s="38">
        <v>1</v>
      </c>
      <c r="R21" s="38">
        <v>0</v>
      </c>
      <c r="S21" s="38">
        <v>1</v>
      </c>
      <c r="T21" s="38">
        <v>0</v>
      </c>
      <c r="U21" s="38">
        <v>1</v>
      </c>
      <c r="V21" s="38">
        <v>0</v>
      </c>
      <c r="W21" s="38">
        <v>1</v>
      </c>
      <c r="X21" s="38">
        <v>0</v>
      </c>
      <c r="Y21" s="38">
        <v>1</v>
      </c>
      <c r="Z21" s="38">
        <v>0</v>
      </c>
      <c r="AA21" s="38">
        <v>1</v>
      </c>
      <c r="AB21" s="38">
        <v>0</v>
      </c>
      <c r="AC21" s="38">
        <v>1</v>
      </c>
      <c r="AD21" s="38">
        <v>0</v>
      </c>
      <c r="AE21" s="38">
        <v>1</v>
      </c>
      <c r="AF21" s="38">
        <v>0</v>
      </c>
      <c r="AG21" s="38">
        <v>1</v>
      </c>
      <c r="AH21" s="38">
        <v>0</v>
      </c>
      <c r="AI21" s="38">
        <v>1</v>
      </c>
      <c r="AJ21" s="38">
        <v>0</v>
      </c>
      <c r="AK21" s="38">
        <v>1</v>
      </c>
      <c r="AL21" s="38">
        <v>0</v>
      </c>
      <c r="AM21" s="38">
        <v>1</v>
      </c>
      <c r="AN21" s="38">
        <v>0</v>
      </c>
      <c r="AO21" s="38">
        <v>1</v>
      </c>
      <c r="AP21" s="38">
        <v>0</v>
      </c>
      <c r="AQ21" s="38">
        <v>1</v>
      </c>
      <c r="AR21" s="38">
        <v>0</v>
      </c>
      <c r="AS21" s="38">
        <v>1</v>
      </c>
      <c r="AT21" s="38">
        <v>0</v>
      </c>
      <c r="AU21" s="38">
        <v>1</v>
      </c>
      <c r="AV21" s="38">
        <v>0</v>
      </c>
      <c r="AW21" s="38">
        <v>1</v>
      </c>
      <c r="AX21" s="38">
        <v>0</v>
      </c>
      <c r="AY21" s="38">
        <v>1</v>
      </c>
      <c r="AZ21" s="48">
        <f t="shared" si="69"/>
        <v>6</v>
      </c>
      <c r="BA21" s="48">
        <f t="shared" si="70"/>
        <v>6</v>
      </c>
      <c r="BB21" s="48">
        <f t="shared" si="71"/>
        <v>6</v>
      </c>
    </row>
    <row r="22" spans="1:54" x14ac:dyDescent="0.25">
      <c r="A22" s="5" t="s">
        <v>25</v>
      </c>
      <c r="B22" s="12">
        <f t="shared" si="67"/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5">
        <f t="shared" si="68"/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  <c r="AI22" s="38">
        <v>0</v>
      </c>
      <c r="AJ22" s="38">
        <v>0</v>
      </c>
      <c r="AK22" s="38">
        <v>0</v>
      </c>
      <c r="AL22" s="38">
        <v>0</v>
      </c>
      <c r="AM22" s="38">
        <v>0</v>
      </c>
      <c r="AN22" s="38">
        <v>0</v>
      </c>
      <c r="AO22" s="38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38">
        <v>0</v>
      </c>
      <c r="AW22" s="38">
        <v>0</v>
      </c>
      <c r="AX22" s="38">
        <v>0</v>
      </c>
      <c r="AY22" s="38">
        <v>0</v>
      </c>
      <c r="AZ22" s="48">
        <f t="shared" si="69"/>
        <v>0</v>
      </c>
      <c r="BA22" s="48">
        <f t="shared" si="70"/>
        <v>0</v>
      </c>
      <c r="BB22" s="48">
        <f t="shared" si="71"/>
        <v>0</v>
      </c>
    </row>
    <row r="24" spans="1:54" x14ac:dyDescent="0.25">
      <c r="A24" s="19" t="s">
        <v>33</v>
      </c>
      <c r="B24" s="6"/>
      <c r="C24" s="3">
        <f>SUM(C25:C32)</f>
        <v>311500</v>
      </c>
      <c r="D24" s="3">
        <f t="shared" ref="D24:N24" si="72">SUM(D25:D32)</f>
        <v>1661500</v>
      </c>
      <c r="E24" s="3">
        <f t="shared" si="72"/>
        <v>2964500</v>
      </c>
      <c r="F24" s="3">
        <f t="shared" si="72"/>
        <v>1664500</v>
      </c>
      <c r="G24" s="3">
        <f t="shared" si="72"/>
        <v>1214500</v>
      </c>
      <c r="H24" s="3">
        <f t="shared" si="72"/>
        <v>3414500</v>
      </c>
      <c r="I24" s="3">
        <f t="shared" si="72"/>
        <v>1214500</v>
      </c>
      <c r="J24" s="3">
        <f t="shared" si="72"/>
        <v>1664500</v>
      </c>
      <c r="K24" s="3">
        <f t="shared" si="72"/>
        <v>3862000</v>
      </c>
      <c r="L24" s="3">
        <f t="shared" si="72"/>
        <v>2314500</v>
      </c>
      <c r="M24" s="3">
        <f t="shared" si="72"/>
        <v>2112000</v>
      </c>
      <c r="N24" s="3">
        <f t="shared" si="72"/>
        <v>4314500</v>
      </c>
      <c r="O24" s="3">
        <f>SUM(C24:N24)</f>
        <v>26713000</v>
      </c>
      <c r="P24" s="3">
        <f>SUM(P25:P32)</f>
        <v>1214500</v>
      </c>
      <c r="Q24" s="3">
        <f t="shared" ref="Q24:AA24" si="73">SUM(Q25:Q32)</f>
        <v>1664500</v>
      </c>
      <c r="R24" s="3">
        <f t="shared" si="73"/>
        <v>2964500</v>
      </c>
      <c r="S24" s="3">
        <f t="shared" si="73"/>
        <v>1664500</v>
      </c>
      <c r="T24" s="3">
        <f t="shared" si="73"/>
        <v>1214500</v>
      </c>
      <c r="U24" s="3">
        <f t="shared" si="73"/>
        <v>3414500</v>
      </c>
      <c r="V24" s="3">
        <f t="shared" si="73"/>
        <v>1214500</v>
      </c>
      <c r="W24" s="3">
        <f t="shared" si="73"/>
        <v>1664500</v>
      </c>
      <c r="X24" s="3">
        <f t="shared" si="73"/>
        <v>3862000</v>
      </c>
      <c r="Y24" s="3">
        <f t="shared" si="73"/>
        <v>2314500</v>
      </c>
      <c r="Z24" s="3">
        <f t="shared" si="73"/>
        <v>2112000</v>
      </c>
      <c r="AA24" s="3">
        <f t="shared" si="73"/>
        <v>4314500</v>
      </c>
      <c r="AB24" s="3">
        <f>SUM(AB25:AB32)</f>
        <v>1214500</v>
      </c>
      <c r="AC24" s="3">
        <f t="shared" ref="AC24:AM24" si="74">SUM(AC25:AC32)</f>
        <v>1664500</v>
      </c>
      <c r="AD24" s="3">
        <f t="shared" si="74"/>
        <v>2964500</v>
      </c>
      <c r="AE24" s="3">
        <f t="shared" si="74"/>
        <v>1664500</v>
      </c>
      <c r="AF24" s="3">
        <f t="shared" si="74"/>
        <v>1214500</v>
      </c>
      <c r="AG24" s="3">
        <f t="shared" si="74"/>
        <v>3414500</v>
      </c>
      <c r="AH24" s="3">
        <f t="shared" si="74"/>
        <v>1214500</v>
      </c>
      <c r="AI24" s="3">
        <f t="shared" si="74"/>
        <v>1664500</v>
      </c>
      <c r="AJ24" s="3">
        <f t="shared" si="74"/>
        <v>3862000</v>
      </c>
      <c r="AK24" s="3">
        <f t="shared" si="74"/>
        <v>2314500</v>
      </c>
      <c r="AL24" s="3">
        <f t="shared" si="74"/>
        <v>2112000</v>
      </c>
      <c r="AM24" s="3">
        <f t="shared" si="74"/>
        <v>4314500</v>
      </c>
      <c r="AN24" s="3">
        <f>SUM(AN25:AN32)</f>
        <v>1214500</v>
      </c>
      <c r="AO24" s="3">
        <f t="shared" ref="AO24:AY24" si="75">SUM(AO25:AO32)</f>
        <v>1664500</v>
      </c>
      <c r="AP24" s="3">
        <f t="shared" si="75"/>
        <v>2964500</v>
      </c>
      <c r="AQ24" s="3">
        <f t="shared" si="75"/>
        <v>1664500</v>
      </c>
      <c r="AR24" s="3">
        <f t="shared" si="75"/>
        <v>1214500</v>
      </c>
      <c r="AS24" s="3">
        <f t="shared" si="75"/>
        <v>3414500</v>
      </c>
      <c r="AT24" s="3">
        <f t="shared" si="75"/>
        <v>1214500</v>
      </c>
      <c r="AU24" s="3">
        <f t="shared" si="75"/>
        <v>1664500</v>
      </c>
      <c r="AV24" s="3">
        <f t="shared" si="75"/>
        <v>3862000</v>
      </c>
      <c r="AW24" s="3">
        <f t="shared" si="75"/>
        <v>2314500</v>
      </c>
      <c r="AX24" s="3">
        <f t="shared" si="75"/>
        <v>2112000</v>
      </c>
      <c r="AY24" s="3">
        <f t="shared" si="75"/>
        <v>4314500</v>
      </c>
      <c r="AZ24" s="4">
        <f>SUM(P24:AA24)</f>
        <v>27619000</v>
      </c>
      <c r="BA24" s="4">
        <f>SUM(AB24:AM24)</f>
        <v>27619000</v>
      </c>
      <c r="BB24" s="4">
        <f>SUM(AN24:AY24)</f>
        <v>27619000</v>
      </c>
    </row>
    <row r="25" spans="1:54" x14ac:dyDescent="0.25">
      <c r="A25" s="5" t="s">
        <v>18</v>
      </c>
      <c r="C25" s="2">
        <f>C15*Assumptions!$H2</f>
        <v>9000</v>
      </c>
      <c r="D25" s="2">
        <f>D15*Assumptions!$H2</f>
        <v>9000</v>
      </c>
      <c r="E25" s="2">
        <f>E15*Assumptions!$H2</f>
        <v>12000</v>
      </c>
      <c r="F25" s="2">
        <f>F15*Assumptions!$H2</f>
        <v>12000</v>
      </c>
      <c r="G25" s="2">
        <f>G15*Assumptions!$H2</f>
        <v>12000</v>
      </c>
      <c r="H25" s="2">
        <f>H15*Assumptions!$H2</f>
        <v>12000</v>
      </c>
      <c r="I25" s="2">
        <f>I15*Assumptions!$H2</f>
        <v>12000</v>
      </c>
      <c r="J25" s="2">
        <f>J15*Assumptions!$H2</f>
        <v>12000</v>
      </c>
      <c r="K25" s="2">
        <f>K15*Assumptions!$H2</f>
        <v>12000</v>
      </c>
      <c r="L25" s="2">
        <f>L15*Assumptions!$H2</f>
        <v>12000</v>
      </c>
      <c r="M25" s="2">
        <f>M15*Assumptions!$H2</f>
        <v>12000</v>
      </c>
      <c r="N25" s="2">
        <f>N15*Assumptions!$H2</f>
        <v>12000</v>
      </c>
      <c r="O25" s="1">
        <f t="shared" ref="O25:O32" si="76">SUM(C25:N25)</f>
        <v>138000</v>
      </c>
      <c r="P25" s="2">
        <f>P15*Assumptions!$H2</f>
        <v>12000</v>
      </c>
      <c r="Q25" s="2">
        <f>Q15*Assumptions!$H2</f>
        <v>12000</v>
      </c>
      <c r="R25" s="2">
        <f>R15*Assumptions!$H2</f>
        <v>12000</v>
      </c>
      <c r="S25" s="2">
        <f>S15*Assumptions!$H2</f>
        <v>12000</v>
      </c>
      <c r="T25" s="2">
        <f>T15*Assumptions!$H2</f>
        <v>12000</v>
      </c>
      <c r="U25" s="2">
        <f>U15*Assumptions!$H2</f>
        <v>12000</v>
      </c>
      <c r="V25" s="2">
        <f>V15*Assumptions!$H2</f>
        <v>12000</v>
      </c>
      <c r="W25" s="2">
        <f>W15*Assumptions!$H2</f>
        <v>12000</v>
      </c>
      <c r="X25" s="2">
        <f>X15*Assumptions!$H2</f>
        <v>12000</v>
      </c>
      <c r="Y25" s="2">
        <f>Y15*Assumptions!$H2</f>
        <v>12000</v>
      </c>
      <c r="Z25" s="2">
        <f>Z15*Assumptions!$H2</f>
        <v>12000</v>
      </c>
      <c r="AA25" s="2">
        <f>AA15*Assumptions!$H2</f>
        <v>12000</v>
      </c>
      <c r="AB25" s="2">
        <f>AB15*Assumptions!$H2</f>
        <v>12000</v>
      </c>
      <c r="AC25" s="2">
        <f>AC15*Assumptions!$H2</f>
        <v>12000</v>
      </c>
      <c r="AD25" s="2">
        <f>AD15*Assumptions!$H2</f>
        <v>12000</v>
      </c>
      <c r="AE25" s="2">
        <f>AE15*Assumptions!$H2</f>
        <v>12000</v>
      </c>
      <c r="AF25" s="2">
        <f>AF15*Assumptions!$H2</f>
        <v>12000</v>
      </c>
      <c r="AG25" s="2">
        <f>AG15*Assumptions!$H2</f>
        <v>12000</v>
      </c>
      <c r="AH25" s="2">
        <f>AH15*Assumptions!$H2</f>
        <v>12000</v>
      </c>
      <c r="AI25" s="2">
        <f>AI15*Assumptions!$H2</f>
        <v>12000</v>
      </c>
      <c r="AJ25" s="2">
        <f>AJ15*Assumptions!$H2</f>
        <v>12000</v>
      </c>
      <c r="AK25" s="2">
        <f>AK15*Assumptions!$H2</f>
        <v>12000</v>
      </c>
      <c r="AL25" s="2">
        <f>AL15*Assumptions!$H2</f>
        <v>12000</v>
      </c>
      <c r="AM25" s="2">
        <f>AM15*Assumptions!$H2</f>
        <v>12000</v>
      </c>
      <c r="AN25" s="2">
        <f>AN15*Assumptions!$H2</f>
        <v>12000</v>
      </c>
      <c r="AO25" s="2">
        <f>AO15*Assumptions!$H2</f>
        <v>12000</v>
      </c>
      <c r="AP25" s="2">
        <f>AP15*Assumptions!$H2</f>
        <v>12000</v>
      </c>
      <c r="AQ25" s="2">
        <f>AQ15*Assumptions!$H2</f>
        <v>12000</v>
      </c>
      <c r="AR25" s="2">
        <f>AR15*Assumptions!$H2</f>
        <v>12000</v>
      </c>
      <c r="AS25" s="2">
        <f>AS15*Assumptions!$H2</f>
        <v>12000</v>
      </c>
      <c r="AT25" s="2">
        <f>AT15*Assumptions!$H2</f>
        <v>12000</v>
      </c>
      <c r="AU25" s="2">
        <f>AU15*Assumptions!$H2</f>
        <v>12000</v>
      </c>
      <c r="AV25" s="2">
        <f>AV15*Assumptions!$H2</f>
        <v>12000</v>
      </c>
      <c r="AW25" s="2">
        <f>AW15*Assumptions!$H2</f>
        <v>12000</v>
      </c>
      <c r="AX25" s="2">
        <f>AX15*Assumptions!$H2</f>
        <v>12000</v>
      </c>
      <c r="AY25" s="2">
        <f>AY15*Assumptions!$H2</f>
        <v>12000</v>
      </c>
      <c r="AZ25" s="2">
        <f t="shared" ref="AZ25:AZ32" si="77">SUM(P25:AA25)</f>
        <v>144000</v>
      </c>
      <c r="BA25" s="2">
        <f t="shared" ref="BA25:BA32" si="78">SUM(AB25:AM25)</f>
        <v>144000</v>
      </c>
      <c r="BB25" s="2">
        <f t="shared" ref="BB25:BB32" si="79">SUM(AN25:AY25)</f>
        <v>144000</v>
      </c>
    </row>
    <row r="26" spans="1:54" x14ac:dyDescent="0.25">
      <c r="A26" s="5" t="s">
        <v>19</v>
      </c>
      <c r="C26" s="2">
        <f>C16*Assumptions!$H3</f>
        <v>2500</v>
      </c>
      <c r="D26" s="2">
        <f>D16*Assumptions!$H3</f>
        <v>2500</v>
      </c>
      <c r="E26" s="2">
        <f>E16*Assumptions!$H3</f>
        <v>2500</v>
      </c>
      <c r="F26" s="2">
        <f>F16*Assumptions!$H3</f>
        <v>2500</v>
      </c>
      <c r="G26" s="2">
        <f>G16*Assumptions!$H3</f>
        <v>2500</v>
      </c>
      <c r="H26" s="2">
        <f>H16*Assumptions!$H3</f>
        <v>2500</v>
      </c>
      <c r="I26" s="2">
        <f>I16*Assumptions!$H3</f>
        <v>2500</v>
      </c>
      <c r="J26" s="2">
        <f>J16*Assumptions!$H3</f>
        <v>2500</v>
      </c>
      <c r="K26" s="2">
        <f>K16*Assumptions!$H3</f>
        <v>0</v>
      </c>
      <c r="L26" s="2">
        <f>L16*Assumptions!$H3</f>
        <v>2500</v>
      </c>
      <c r="M26" s="2">
        <f>M16*Assumptions!$H3</f>
        <v>0</v>
      </c>
      <c r="N26" s="2">
        <f>N16*Assumptions!$H3</f>
        <v>2500</v>
      </c>
      <c r="O26" s="1">
        <f t="shared" si="76"/>
        <v>25000</v>
      </c>
      <c r="P26" s="2">
        <f>P16*Assumptions!$H3</f>
        <v>2500</v>
      </c>
      <c r="Q26" s="2">
        <f>Q16*Assumptions!$H3</f>
        <v>2500</v>
      </c>
      <c r="R26" s="2">
        <f>R16*Assumptions!$H3</f>
        <v>2500</v>
      </c>
      <c r="S26" s="2">
        <f>S16*Assumptions!$H3</f>
        <v>2500</v>
      </c>
      <c r="T26" s="2">
        <f>T16*Assumptions!$H3</f>
        <v>2500</v>
      </c>
      <c r="U26" s="2">
        <f>U16*Assumptions!$H3</f>
        <v>2500</v>
      </c>
      <c r="V26" s="2">
        <f>V16*Assumptions!$H3</f>
        <v>2500</v>
      </c>
      <c r="W26" s="2">
        <f>W16*Assumptions!$H3</f>
        <v>2500</v>
      </c>
      <c r="X26" s="2">
        <f>X16*Assumptions!$H3</f>
        <v>0</v>
      </c>
      <c r="Y26" s="2">
        <f>Y16*Assumptions!$H3</f>
        <v>2500</v>
      </c>
      <c r="Z26" s="2">
        <f>Z16*Assumptions!$H3</f>
        <v>0</v>
      </c>
      <c r="AA26" s="2">
        <f>AA16*Assumptions!$H3</f>
        <v>2500</v>
      </c>
      <c r="AB26" s="2">
        <f>AB16*Assumptions!$H3</f>
        <v>2500</v>
      </c>
      <c r="AC26" s="2">
        <f>AC16*Assumptions!$H3</f>
        <v>2500</v>
      </c>
      <c r="AD26" s="2">
        <f>AD16*Assumptions!$H3</f>
        <v>2500</v>
      </c>
      <c r="AE26" s="2">
        <f>AE16*Assumptions!$H3</f>
        <v>2500</v>
      </c>
      <c r="AF26" s="2">
        <f>AF16*Assumptions!$H3</f>
        <v>2500</v>
      </c>
      <c r="AG26" s="2">
        <f>AG16*Assumptions!$H3</f>
        <v>2500</v>
      </c>
      <c r="AH26" s="2">
        <f>AH16*Assumptions!$H3</f>
        <v>2500</v>
      </c>
      <c r="AI26" s="2">
        <f>AI16*Assumptions!$H3</f>
        <v>2500</v>
      </c>
      <c r="AJ26" s="2">
        <f>AJ16*Assumptions!$H3</f>
        <v>0</v>
      </c>
      <c r="AK26" s="2">
        <f>AK16*Assumptions!$H3</f>
        <v>2500</v>
      </c>
      <c r="AL26" s="2">
        <f>AL16*Assumptions!$H3</f>
        <v>0</v>
      </c>
      <c r="AM26" s="2">
        <f>AM16*Assumptions!$H3</f>
        <v>2500</v>
      </c>
      <c r="AN26" s="2">
        <f>AN16*Assumptions!$H3</f>
        <v>2500</v>
      </c>
      <c r="AO26" s="2">
        <f>AO16*Assumptions!$H3</f>
        <v>2500</v>
      </c>
      <c r="AP26" s="2">
        <f>AP16*Assumptions!$H3</f>
        <v>2500</v>
      </c>
      <c r="AQ26" s="2">
        <f>AQ16*Assumptions!$H3</f>
        <v>2500</v>
      </c>
      <c r="AR26" s="2">
        <f>AR16*Assumptions!$H3</f>
        <v>2500</v>
      </c>
      <c r="AS26" s="2">
        <f>AS16*Assumptions!$H3</f>
        <v>2500</v>
      </c>
      <c r="AT26" s="2">
        <f>AT16*Assumptions!$H3</f>
        <v>2500</v>
      </c>
      <c r="AU26" s="2">
        <f>AU16*Assumptions!$H3</f>
        <v>2500</v>
      </c>
      <c r="AV26" s="2">
        <f>AV16*Assumptions!$H3</f>
        <v>0</v>
      </c>
      <c r="AW26" s="2">
        <f>AW16*Assumptions!$H3</f>
        <v>2500</v>
      </c>
      <c r="AX26" s="2">
        <f>AX16*Assumptions!$H3</f>
        <v>0</v>
      </c>
      <c r="AY26" s="2">
        <f>AY16*Assumptions!$H3</f>
        <v>2500</v>
      </c>
      <c r="AZ26" s="2">
        <f t="shared" si="77"/>
        <v>25000</v>
      </c>
      <c r="BA26" s="2">
        <f t="shared" si="78"/>
        <v>25000</v>
      </c>
      <c r="BB26" s="2">
        <f t="shared" si="79"/>
        <v>25000</v>
      </c>
    </row>
    <row r="27" spans="1:54" x14ac:dyDescent="0.25">
      <c r="A27" s="5" t="s">
        <v>20</v>
      </c>
      <c r="C27" s="2">
        <f>C17*Assumptions!$H4</f>
        <v>50000</v>
      </c>
      <c r="D27" s="2">
        <f>D17*Assumptions!$H4</f>
        <v>0</v>
      </c>
      <c r="E27" s="2">
        <f>E17*Assumptions!$H4</f>
        <v>50000</v>
      </c>
      <c r="F27" s="2">
        <f>F17*Assumptions!$H4</f>
        <v>0</v>
      </c>
      <c r="G27" s="2">
        <f>G17*Assumptions!$H4</f>
        <v>50000</v>
      </c>
      <c r="H27" s="2">
        <f>H17*Assumptions!$H4</f>
        <v>0</v>
      </c>
      <c r="I27" s="2">
        <f>I17*Assumptions!$H4</f>
        <v>50000</v>
      </c>
      <c r="J27" s="2">
        <f>J17*Assumptions!$H4</f>
        <v>0</v>
      </c>
      <c r="K27" s="2">
        <f>K17*Assumptions!$H4</f>
        <v>50000</v>
      </c>
      <c r="L27" s="2">
        <f>L17*Assumptions!$H4</f>
        <v>0</v>
      </c>
      <c r="M27" s="2">
        <f>M17*Assumptions!$H4</f>
        <v>50000</v>
      </c>
      <c r="N27" s="2">
        <f>N17*Assumptions!$H4</f>
        <v>0</v>
      </c>
      <c r="O27" s="1">
        <f t="shared" si="76"/>
        <v>300000</v>
      </c>
      <c r="P27" s="2">
        <f>P17*Assumptions!$H4</f>
        <v>50000</v>
      </c>
      <c r="Q27" s="2">
        <f>Q17*Assumptions!$H4</f>
        <v>0</v>
      </c>
      <c r="R27" s="2">
        <f>R17*Assumptions!$H4</f>
        <v>50000</v>
      </c>
      <c r="S27" s="2">
        <f>S17*Assumptions!$H4</f>
        <v>0</v>
      </c>
      <c r="T27" s="2">
        <f>T17*Assumptions!$H4</f>
        <v>50000</v>
      </c>
      <c r="U27" s="2">
        <f>U17*Assumptions!$H4</f>
        <v>0</v>
      </c>
      <c r="V27" s="2">
        <f>V17*Assumptions!$H4</f>
        <v>50000</v>
      </c>
      <c r="W27" s="2">
        <f>W17*Assumptions!$H4</f>
        <v>0</v>
      </c>
      <c r="X27" s="2">
        <f>X17*Assumptions!$H4</f>
        <v>50000</v>
      </c>
      <c r="Y27" s="2">
        <f>Y17*Assumptions!$H4</f>
        <v>0</v>
      </c>
      <c r="Z27" s="2">
        <f>Z17*Assumptions!$H4</f>
        <v>50000</v>
      </c>
      <c r="AA27" s="2">
        <f>AA17*Assumptions!$H4</f>
        <v>0</v>
      </c>
      <c r="AB27" s="2">
        <f>AB17*Assumptions!$H4</f>
        <v>50000</v>
      </c>
      <c r="AC27" s="2">
        <f>AC17*Assumptions!$H4</f>
        <v>0</v>
      </c>
      <c r="AD27" s="2">
        <f>AD17*Assumptions!$H4</f>
        <v>50000</v>
      </c>
      <c r="AE27" s="2">
        <f>AE17*Assumptions!$H4</f>
        <v>0</v>
      </c>
      <c r="AF27" s="2">
        <f>AF17*Assumptions!$H4</f>
        <v>50000</v>
      </c>
      <c r="AG27" s="2">
        <f>AG17*Assumptions!$H4</f>
        <v>0</v>
      </c>
      <c r="AH27" s="2">
        <f>AH17*Assumptions!$H4</f>
        <v>50000</v>
      </c>
      <c r="AI27" s="2">
        <f>AI17*Assumptions!$H4</f>
        <v>0</v>
      </c>
      <c r="AJ27" s="2">
        <f>AJ17*Assumptions!$H4</f>
        <v>50000</v>
      </c>
      <c r="AK27" s="2">
        <f>AK17*Assumptions!$H4</f>
        <v>0</v>
      </c>
      <c r="AL27" s="2">
        <f>AL17*Assumptions!$H4</f>
        <v>50000</v>
      </c>
      <c r="AM27" s="2">
        <f>AM17*Assumptions!$H4</f>
        <v>0</v>
      </c>
      <c r="AN27" s="2">
        <f>AN17*Assumptions!$H4</f>
        <v>50000</v>
      </c>
      <c r="AO27" s="2">
        <f>AO17*Assumptions!$H4</f>
        <v>0</v>
      </c>
      <c r="AP27" s="2">
        <f>AP17*Assumptions!$H4</f>
        <v>50000</v>
      </c>
      <c r="AQ27" s="2">
        <f>AQ17*Assumptions!$H4</f>
        <v>0</v>
      </c>
      <c r="AR27" s="2">
        <f>AR17*Assumptions!$H4</f>
        <v>50000</v>
      </c>
      <c r="AS27" s="2">
        <f>AS17*Assumptions!$H4</f>
        <v>0</v>
      </c>
      <c r="AT27" s="2">
        <f>AT17*Assumptions!$H4</f>
        <v>50000</v>
      </c>
      <c r="AU27" s="2">
        <f>AU17*Assumptions!$H4</f>
        <v>0</v>
      </c>
      <c r="AV27" s="2">
        <f>AV17*Assumptions!$H4</f>
        <v>50000</v>
      </c>
      <c r="AW27" s="2">
        <f>AW17*Assumptions!$H4</f>
        <v>0</v>
      </c>
      <c r="AX27" s="2">
        <f>AX17*Assumptions!$H4</f>
        <v>50000</v>
      </c>
      <c r="AY27" s="2">
        <f>AY17*Assumptions!$H4</f>
        <v>0</v>
      </c>
      <c r="AZ27" s="2">
        <f t="shared" si="77"/>
        <v>300000</v>
      </c>
      <c r="BA27" s="2">
        <f t="shared" si="78"/>
        <v>300000</v>
      </c>
      <c r="BB27" s="2">
        <f t="shared" si="79"/>
        <v>300000</v>
      </c>
    </row>
    <row r="28" spans="1:54" x14ac:dyDescent="0.25">
      <c r="A28" s="5" t="s">
        <v>21</v>
      </c>
      <c r="C28" s="2">
        <f>C18*Assumptions!$H5</f>
        <v>250000</v>
      </c>
      <c r="D28" s="2">
        <f>D18*Assumptions!$H5</f>
        <v>250000</v>
      </c>
      <c r="E28" s="2">
        <f>E18*Assumptions!$H5</f>
        <v>0</v>
      </c>
      <c r="F28" s="2">
        <f>F18*Assumptions!$H5</f>
        <v>250000</v>
      </c>
      <c r="G28" s="2">
        <f>G18*Assumptions!$H5</f>
        <v>250000</v>
      </c>
      <c r="H28" s="2">
        <f>H18*Assumptions!$H5</f>
        <v>0</v>
      </c>
      <c r="I28" s="2">
        <f>I18*Assumptions!$H5</f>
        <v>250000</v>
      </c>
      <c r="J28" s="2">
        <f>J18*Assumptions!$H5</f>
        <v>250000</v>
      </c>
      <c r="K28" s="2">
        <f>K18*Assumptions!$H5</f>
        <v>0</v>
      </c>
      <c r="L28" s="2">
        <f>L18*Assumptions!$H5</f>
        <v>0</v>
      </c>
      <c r="M28" s="2">
        <f>M18*Assumptions!$H5</f>
        <v>250000</v>
      </c>
      <c r="N28" s="2">
        <f>N18*Assumptions!$H5</f>
        <v>0</v>
      </c>
      <c r="O28" s="1">
        <f t="shared" si="76"/>
        <v>1750000</v>
      </c>
      <c r="P28" s="2">
        <f>P18*Assumptions!$H5</f>
        <v>250000</v>
      </c>
      <c r="Q28" s="2">
        <f>Q18*Assumptions!$H5</f>
        <v>250000</v>
      </c>
      <c r="R28" s="2">
        <f>R18*Assumptions!$H5</f>
        <v>0</v>
      </c>
      <c r="S28" s="2">
        <f>S18*Assumptions!$H5</f>
        <v>250000</v>
      </c>
      <c r="T28" s="2">
        <f>T18*Assumptions!$H5</f>
        <v>250000</v>
      </c>
      <c r="U28" s="2">
        <f>U18*Assumptions!$H5</f>
        <v>0</v>
      </c>
      <c r="V28" s="2">
        <f>V18*Assumptions!$H5</f>
        <v>250000</v>
      </c>
      <c r="W28" s="2">
        <f>W18*Assumptions!$H5</f>
        <v>250000</v>
      </c>
      <c r="X28" s="2">
        <f>X18*Assumptions!$H5</f>
        <v>0</v>
      </c>
      <c r="Y28" s="2">
        <f>Y18*Assumptions!$H5</f>
        <v>0</v>
      </c>
      <c r="Z28" s="2">
        <f>Z18*Assumptions!$H5</f>
        <v>250000</v>
      </c>
      <c r="AA28" s="2">
        <f>AA18*Assumptions!$H5</f>
        <v>0</v>
      </c>
      <c r="AB28" s="2">
        <f>AB18*Assumptions!$H5</f>
        <v>250000</v>
      </c>
      <c r="AC28" s="2">
        <f>AC18*Assumptions!$H5</f>
        <v>250000</v>
      </c>
      <c r="AD28" s="2">
        <f>AD18*Assumptions!$H5</f>
        <v>0</v>
      </c>
      <c r="AE28" s="2">
        <f>AE18*Assumptions!$H5</f>
        <v>250000</v>
      </c>
      <c r="AF28" s="2">
        <f>AF18*Assumptions!$H5</f>
        <v>250000</v>
      </c>
      <c r="AG28" s="2">
        <f>AG18*Assumptions!$H5</f>
        <v>0</v>
      </c>
      <c r="AH28" s="2">
        <f>AH18*Assumptions!$H5</f>
        <v>250000</v>
      </c>
      <c r="AI28" s="2">
        <f>AI18*Assumptions!$H5</f>
        <v>250000</v>
      </c>
      <c r="AJ28" s="2">
        <f>AJ18*Assumptions!$H5</f>
        <v>0</v>
      </c>
      <c r="AK28" s="2">
        <f>AK18*Assumptions!$H5</f>
        <v>0</v>
      </c>
      <c r="AL28" s="2">
        <f>AL18*Assumptions!$H5</f>
        <v>250000</v>
      </c>
      <c r="AM28" s="2">
        <f>AM18*Assumptions!$H5</f>
        <v>0</v>
      </c>
      <c r="AN28" s="2">
        <f>AN18*Assumptions!$H5</f>
        <v>250000</v>
      </c>
      <c r="AO28" s="2">
        <f>AO18*Assumptions!$H5</f>
        <v>250000</v>
      </c>
      <c r="AP28" s="2">
        <f>AP18*Assumptions!$H5</f>
        <v>0</v>
      </c>
      <c r="AQ28" s="2">
        <f>AQ18*Assumptions!$H5</f>
        <v>250000</v>
      </c>
      <c r="AR28" s="2">
        <f>AR18*Assumptions!$H5</f>
        <v>250000</v>
      </c>
      <c r="AS28" s="2">
        <f>AS18*Assumptions!$H5</f>
        <v>0</v>
      </c>
      <c r="AT28" s="2">
        <f>AT18*Assumptions!$H5</f>
        <v>250000</v>
      </c>
      <c r="AU28" s="2">
        <f>AU18*Assumptions!$H5</f>
        <v>250000</v>
      </c>
      <c r="AV28" s="2">
        <f>AV18*Assumptions!$H5</f>
        <v>0</v>
      </c>
      <c r="AW28" s="2">
        <f>AW18*Assumptions!$H5</f>
        <v>0</v>
      </c>
      <c r="AX28" s="2">
        <f>AX18*Assumptions!$H5</f>
        <v>250000</v>
      </c>
      <c r="AY28" s="2">
        <f>AY18*Assumptions!$H5</f>
        <v>0</v>
      </c>
      <c r="AZ28" s="2">
        <f t="shared" si="77"/>
        <v>1750000</v>
      </c>
      <c r="BA28" s="2">
        <f t="shared" si="78"/>
        <v>1750000</v>
      </c>
      <c r="BB28" s="2">
        <f t="shared" si="79"/>
        <v>1750000</v>
      </c>
    </row>
    <row r="29" spans="1:54" x14ac:dyDescent="0.25">
      <c r="A29" s="5" t="s">
        <v>22</v>
      </c>
      <c r="C29" s="2">
        <f>C19*Assumptions!$H6</f>
        <v>0</v>
      </c>
      <c r="D29" s="2">
        <f>D19*Assumptions!$H6</f>
        <v>900000</v>
      </c>
      <c r="E29" s="2">
        <f>E19*Assumptions!$H6</f>
        <v>900000</v>
      </c>
      <c r="F29" s="2">
        <f>F19*Assumptions!$H6</f>
        <v>900000</v>
      </c>
      <c r="G29" s="2">
        <f>G19*Assumptions!$H6</f>
        <v>900000</v>
      </c>
      <c r="H29" s="2">
        <f>H19*Assumptions!$H6</f>
        <v>900000</v>
      </c>
      <c r="I29" s="2">
        <f>I19*Assumptions!$H6</f>
        <v>900000</v>
      </c>
      <c r="J29" s="2">
        <f>J19*Assumptions!$H6</f>
        <v>900000</v>
      </c>
      <c r="K29" s="2">
        <f>K19*Assumptions!$H6</f>
        <v>1800000</v>
      </c>
      <c r="L29" s="2">
        <f>L19*Assumptions!$H6</f>
        <v>1800000</v>
      </c>
      <c r="M29" s="2">
        <f>M19*Assumptions!$H6</f>
        <v>1800000</v>
      </c>
      <c r="N29" s="2">
        <f>N19*Assumptions!$H6</f>
        <v>1800000</v>
      </c>
      <c r="O29" s="1">
        <f t="shared" si="76"/>
        <v>13500000</v>
      </c>
      <c r="P29" s="2">
        <f>P19*Assumptions!$H6</f>
        <v>900000</v>
      </c>
      <c r="Q29" s="2">
        <f>Q19*Assumptions!$H6</f>
        <v>900000</v>
      </c>
      <c r="R29" s="2">
        <f>R19*Assumptions!$H6</f>
        <v>900000</v>
      </c>
      <c r="S29" s="2">
        <f>S19*Assumptions!$H6</f>
        <v>900000</v>
      </c>
      <c r="T29" s="2">
        <f>T19*Assumptions!$H6</f>
        <v>900000</v>
      </c>
      <c r="U29" s="2">
        <f>U19*Assumptions!$H6</f>
        <v>900000</v>
      </c>
      <c r="V29" s="2">
        <f>V19*Assumptions!$H6</f>
        <v>900000</v>
      </c>
      <c r="W29" s="2">
        <f>W19*Assumptions!$H6</f>
        <v>900000</v>
      </c>
      <c r="X29" s="2">
        <f>X19*Assumptions!$H6</f>
        <v>1800000</v>
      </c>
      <c r="Y29" s="2">
        <f>Y19*Assumptions!$H6</f>
        <v>1800000</v>
      </c>
      <c r="Z29" s="2">
        <f>Z19*Assumptions!$H6</f>
        <v>1800000</v>
      </c>
      <c r="AA29" s="2">
        <f>AA19*Assumptions!$H6</f>
        <v>1800000</v>
      </c>
      <c r="AB29" s="2">
        <f>AB19*Assumptions!$H6</f>
        <v>900000</v>
      </c>
      <c r="AC29" s="2">
        <f>AC19*Assumptions!$H6</f>
        <v>900000</v>
      </c>
      <c r="AD29" s="2">
        <f>AD19*Assumptions!$H6</f>
        <v>900000</v>
      </c>
      <c r="AE29" s="2">
        <f>AE19*Assumptions!$H6</f>
        <v>900000</v>
      </c>
      <c r="AF29" s="2">
        <f>AF19*Assumptions!$H6</f>
        <v>900000</v>
      </c>
      <c r="AG29" s="2">
        <f>AG19*Assumptions!$H6</f>
        <v>900000</v>
      </c>
      <c r="AH29" s="2">
        <f>AH19*Assumptions!$H6</f>
        <v>900000</v>
      </c>
      <c r="AI29" s="2">
        <f>AI19*Assumptions!$H6</f>
        <v>900000</v>
      </c>
      <c r="AJ29" s="2">
        <f>AJ19*Assumptions!$H6</f>
        <v>1800000</v>
      </c>
      <c r="AK29" s="2">
        <f>AK19*Assumptions!$H6</f>
        <v>1800000</v>
      </c>
      <c r="AL29" s="2">
        <f>AL19*Assumptions!$H6</f>
        <v>1800000</v>
      </c>
      <c r="AM29" s="2">
        <f>AM19*Assumptions!$H6</f>
        <v>1800000</v>
      </c>
      <c r="AN29" s="2">
        <f>AN19*Assumptions!$H6</f>
        <v>900000</v>
      </c>
      <c r="AO29" s="2">
        <f>AO19*Assumptions!$H6</f>
        <v>900000</v>
      </c>
      <c r="AP29" s="2">
        <f>AP19*Assumptions!$H6</f>
        <v>900000</v>
      </c>
      <c r="AQ29" s="2">
        <f>AQ19*Assumptions!$H6</f>
        <v>900000</v>
      </c>
      <c r="AR29" s="2">
        <f>AR19*Assumptions!$H6</f>
        <v>900000</v>
      </c>
      <c r="AS29" s="2">
        <f>AS19*Assumptions!$H6</f>
        <v>900000</v>
      </c>
      <c r="AT29" s="2">
        <f>AT19*Assumptions!$H6</f>
        <v>900000</v>
      </c>
      <c r="AU29" s="2">
        <f>AU19*Assumptions!$H6</f>
        <v>900000</v>
      </c>
      <c r="AV29" s="2">
        <f>AV19*Assumptions!$H6</f>
        <v>1800000</v>
      </c>
      <c r="AW29" s="2">
        <f>AW19*Assumptions!$H6</f>
        <v>1800000</v>
      </c>
      <c r="AX29" s="2">
        <f>AX19*Assumptions!$H6</f>
        <v>1800000</v>
      </c>
      <c r="AY29" s="2">
        <f>AY19*Assumptions!$H6</f>
        <v>1800000</v>
      </c>
      <c r="AZ29" s="2">
        <f t="shared" si="77"/>
        <v>14400000</v>
      </c>
      <c r="BA29" s="2">
        <f t="shared" si="78"/>
        <v>14400000</v>
      </c>
      <c r="BB29" s="2">
        <f t="shared" si="79"/>
        <v>14400000</v>
      </c>
    </row>
    <row r="30" spans="1:54" x14ac:dyDescent="0.25">
      <c r="A30" s="5" t="s">
        <v>23</v>
      </c>
      <c r="C30" s="2">
        <f>C20*Assumptions!$H7</f>
        <v>0</v>
      </c>
      <c r="D30" s="2">
        <f>D20*Assumptions!$H7</f>
        <v>0</v>
      </c>
      <c r="E30" s="2">
        <f>E20*Assumptions!$H7</f>
        <v>2000000</v>
      </c>
      <c r="F30" s="2">
        <f>F20*Assumptions!$H7</f>
        <v>0</v>
      </c>
      <c r="G30" s="2">
        <f>G20*Assumptions!$H7</f>
        <v>0</v>
      </c>
      <c r="H30" s="2">
        <f>H20*Assumptions!$H7</f>
        <v>2000000</v>
      </c>
      <c r="I30" s="2">
        <f>I20*Assumptions!$H7</f>
        <v>0</v>
      </c>
      <c r="J30" s="2">
        <f>J20*Assumptions!$H7</f>
        <v>0</v>
      </c>
      <c r="K30" s="2">
        <f>K20*Assumptions!$H7</f>
        <v>2000000</v>
      </c>
      <c r="L30" s="2">
        <f>L20*Assumptions!$H7</f>
        <v>0</v>
      </c>
      <c r="M30" s="2">
        <f>M20*Assumptions!$H7</f>
        <v>0</v>
      </c>
      <c r="N30" s="2">
        <f>N20*Assumptions!$H7</f>
        <v>2000000</v>
      </c>
      <c r="O30" s="1">
        <f t="shared" si="76"/>
        <v>8000000</v>
      </c>
      <c r="P30" s="2">
        <f>P20*Assumptions!$H7</f>
        <v>0</v>
      </c>
      <c r="Q30" s="2">
        <f>Q20*Assumptions!$H7</f>
        <v>0</v>
      </c>
      <c r="R30" s="2">
        <f>R20*Assumptions!$H7</f>
        <v>2000000</v>
      </c>
      <c r="S30" s="2">
        <f>S20*Assumptions!$H7</f>
        <v>0</v>
      </c>
      <c r="T30" s="2">
        <f>T20*Assumptions!$H7</f>
        <v>0</v>
      </c>
      <c r="U30" s="2">
        <f>U20*Assumptions!$H7</f>
        <v>2000000</v>
      </c>
      <c r="V30" s="2">
        <f>V20*Assumptions!$H7</f>
        <v>0</v>
      </c>
      <c r="W30" s="2">
        <f>W20*Assumptions!$H7</f>
        <v>0</v>
      </c>
      <c r="X30" s="2">
        <f>X20*Assumptions!$H7</f>
        <v>2000000</v>
      </c>
      <c r="Y30" s="2">
        <f>Y20*Assumptions!$H7</f>
        <v>0</v>
      </c>
      <c r="Z30" s="2">
        <f>Z20*Assumptions!$H7</f>
        <v>0</v>
      </c>
      <c r="AA30" s="2">
        <f>AA20*Assumptions!$H7</f>
        <v>2000000</v>
      </c>
      <c r="AB30" s="2">
        <f>AB20*Assumptions!$H7</f>
        <v>0</v>
      </c>
      <c r="AC30" s="2">
        <f>AC20*Assumptions!$H7</f>
        <v>0</v>
      </c>
      <c r="AD30" s="2">
        <f>AD20*Assumptions!$H7</f>
        <v>2000000</v>
      </c>
      <c r="AE30" s="2">
        <f>AE20*Assumptions!$H7</f>
        <v>0</v>
      </c>
      <c r="AF30" s="2">
        <f>AF20*Assumptions!$H7</f>
        <v>0</v>
      </c>
      <c r="AG30" s="2">
        <f>AG20*Assumptions!$H7</f>
        <v>2000000</v>
      </c>
      <c r="AH30" s="2">
        <f>AH20*Assumptions!$H7</f>
        <v>0</v>
      </c>
      <c r="AI30" s="2">
        <f>AI20*Assumptions!$H7</f>
        <v>0</v>
      </c>
      <c r="AJ30" s="2">
        <f>AJ20*Assumptions!$H7</f>
        <v>2000000</v>
      </c>
      <c r="AK30" s="2">
        <f>AK20*Assumptions!$H7</f>
        <v>0</v>
      </c>
      <c r="AL30" s="2">
        <f>AL20*Assumptions!$H7</f>
        <v>0</v>
      </c>
      <c r="AM30" s="2">
        <f>AM20*Assumptions!$H7</f>
        <v>2000000</v>
      </c>
      <c r="AN30" s="2">
        <f>AN20*Assumptions!$H7</f>
        <v>0</v>
      </c>
      <c r="AO30" s="2">
        <f>AO20*Assumptions!$H7</f>
        <v>0</v>
      </c>
      <c r="AP30" s="2">
        <f>AP20*Assumptions!$H7</f>
        <v>2000000</v>
      </c>
      <c r="AQ30" s="2">
        <f>AQ20*Assumptions!$H7</f>
        <v>0</v>
      </c>
      <c r="AR30" s="2">
        <f>AR20*Assumptions!$H7</f>
        <v>0</v>
      </c>
      <c r="AS30" s="2">
        <f>AS20*Assumptions!$H7</f>
        <v>2000000</v>
      </c>
      <c r="AT30" s="2">
        <f>AT20*Assumptions!$H7</f>
        <v>0</v>
      </c>
      <c r="AU30" s="2">
        <f>AU20*Assumptions!$H7</f>
        <v>0</v>
      </c>
      <c r="AV30" s="2">
        <f>AV20*Assumptions!$H7</f>
        <v>2000000</v>
      </c>
      <c r="AW30" s="2">
        <f>AW20*Assumptions!$H7</f>
        <v>0</v>
      </c>
      <c r="AX30" s="2">
        <f>AX20*Assumptions!$H7</f>
        <v>0</v>
      </c>
      <c r="AY30" s="2">
        <f>AY20*Assumptions!$H7</f>
        <v>2000000</v>
      </c>
      <c r="AZ30" s="2">
        <f t="shared" si="77"/>
        <v>8000000</v>
      </c>
      <c r="BA30" s="2">
        <f t="shared" si="78"/>
        <v>8000000</v>
      </c>
      <c r="BB30" s="2">
        <f t="shared" si="79"/>
        <v>8000000</v>
      </c>
    </row>
    <row r="31" spans="1:54" x14ac:dyDescent="0.25">
      <c r="A31" s="5" t="s">
        <v>24</v>
      </c>
      <c r="C31" s="2">
        <f>C21*Assumptions!$H8</f>
        <v>0</v>
      </c>
      <c r="D31" s="2">
        <f>D21*Assumptions!$H8</f>
        <v>500000</v>
      </c>
      <c r="E31" s="2">
        <f>E21*Assumptions!$H8</f>
        <v>0</v>
      </c>
      <c r="F31" s="2">
        <f>F21*Assumptions!$H8</f>
        <v>500000</v>
      </c>
      <c r="G31" s="2">
        <f>G21*Assumptions!$H8</f>
        <v>0</v>
      </c>
      <c r="H31" s="2">
        <f>H21*Assumptions!$H8</f>
        <v>500000</v>
      </c>
      <c r="I31" s="2">
        <f>I21*Assumptions!$H8</f>
        <v>0</v>
      </c>
      <c r="J31" s="2">
        <f>J21*Assumptions!$H8</f>
        <v>500000</v>
      </c>
      <c r="K31" s="2">
        <f>K21*Assumptions!$H8</f>
        <v>0</v>
      </c>
      <c r="L31" s="2">
        <f>L21*Assumptions!$H8</f>
        <v>500000</v>
      </c>
      <c r="M31" s="2">
        <f>M21*Assumptions!$H8</f>
        <v>0</v>
      </c>
      <c r="N31" s="2">
        <f>N21*Assumptions!$H8</f>
        <v>500000</v>
      </c>
      <c r="O31" s="1">
        <f t="shared" si="76"/>
        <v>3000000</v>
      </c>
      <c r="P31" s="2">
        <f>P21*Assumptions!$H8</f>
        <v>0</v>
      </c>
      <c r="Q31" s="2">
        <f>Q21*Assumptions!$H8</f>
        <v>500000</v>
      </c>
      <c r="R31" s="2">
        <f>R21*Assumptions!$H8</f>
        <v>0</v>
      </c>
      <c r="S31" s="2">
        <f>S21*Assumptions!$H8</f>
        <v>500000</v>
      </c>
      <c r="T31" s="2">
        <f>T21*Assumptions!$H8</f>
        <v>0</v>
      </c>
      <c r="U31" s="2">
        <f>U21*Assumptions!$H8</f>
        <v>500000</v>
      </c>
      <c r="V31" s="2">
        <f>V21*Assumptions!$H8</f>
        <v>0</v>
      </c>
      <c r="W31" s="2">
        <f>W21*Assumptions!$H8</f>
        <v>500000</v>
      </c>
      <c r="X31" s="2">
        <f>X21*Assumptions!$H8</f>
        <v>0</v>
      </c>
      <c r="Y31" s="2">
        <f>Y21*Assumptions!$H8</f>
        <v>500000</v>
      </c>
      <c r="Z31" s="2">
        <f>Z21*Assumptions!$H8</f>
        <v>0</v>
      </c>
      <c r="AA31" s="2">
        <f>AA21*Assumptions!$H8</f>
        <v>500000</v>
      </c>
      <c r="AB31" s="2">
        <f>AB21*Assumptions!$H8</f>
        <v>0</v>
      </c>
      <c r="AC31" s="2">
        <f>AC21*Assumptions!$H8</f>
        <v>500000</v>
      </c>
      <c r="AD31" s="2">
        <f>AD21*Assumptions!$H8</f>
        <v>0</v>
      </c>
      <c r="AE31" s="2">
        <f>AE21*Assumptions!$H8</f>
        <v>500000</v>
      </c>
      <c r="AF31" s="2">
        <f>AF21*Assumptions!$H8</f>
        <v>0</v>
      </c>
      <c r="AG31" s="2">
        <f>AG21*Assumptions!$H8</f>
        <v>500000</v>
      </c>
      <c r="AH31" s="2">
        <f>AH21*Assumptions!$H8</f>
        <v>0</v>
      </c>
      <c r="AI31" s="2">
        <f>AI21*Assumptions!$H8</f>
        <v>500000</v>
      </c>
      <c r="AJ31" s="2">
        <f>AJ21*Assumptions!$H8</f>
        <v>0</v>
      </c>
      <c r="AK31" s="2">
        <f>AK21*Assumptions!$H8</f>
        <v>500000</v>
      </c>
      <c r="AL31" s="2">
        <f>AL21*Assumptions!$H8</f>
        <v>0</v>
      </c>
      <c r="AM31" s="2">
        <f>AM21*Assumptions!$H8</f>
        <v>500000</v>
      </c>
      <c r="AN31" s="2">
        <f>AN21*Assumptions!$H8</f>
        <v>0</v>
      </c>
      <c r="AO31" s="2">
        <f>AO21*Assumptions!$H8</f>
        <v>500000</v>
      </c>
      <c r="AP31" s="2">
        <f>AP21*Assumptions!$H8</f>
        <v>0</v>
      </c>
      <c r="AQ31" s="2">
        <f>AQ21*Assumptions!$H8</f>
        <v>500000</v>
      </c>
      <c r="AR31" s="2">
        <f>AR21*Assumptions!$H8</f>
        <v>0</v>
      </c>
      <c r="AS31" s="2">
        <f>AS21*Assumptions!$H8</f>
        <v>500000</v>
      </c>
      <c r="AT31" s="2">
        <f>AT21*Assumptions!$H8</f>
        <v>0</v>
      </c>
      <c r="AU31" s="2">
        <f>AU21*Assumptions!$H8</f>
        <v>500000</v>
      </c>
      <c r="AV31" s="2">
        <f>AV21*Assumptions!$H8</f>
        <v>0</v>
      </c>
      <c r="AW31" s="2">
        <f>AW21*Assumptions!$H8</f>
        <v>500000</v>
      </c>
      <c r="AX31" s="2">
        <f>AX21*Assumptions!$H8</f>
        <v>0</v>
      </c>
      <c r="AY31" s="2">
        <f>AY21*Assumptions!$H8</f>
        <v>500000</v>
      </c>
      <c r="AZ31" s="2">
        <f t="shared" si="77"/>
        <v>3000000</v>
      </c>
      <c r="BA31" s="2">
        <f t="shared" si="78"/>
        <v>3000000</v>
      </c>
      <c r="BB31" s="2">
        <f t="shared" si="79"/>
        <v>3000000</v>
      </c>
    </row>
    <row r="32" spans="1:54" x14ac:dyDescent="0.25">
      <c r="A32" s="5" t="s">
        <v>25</v>
      </c>
      <c r="C32" s="2">
        <f>C22*Assumptions!$H9</f>
        <v>0</v>
      </c>
      <c r="D32" s="2">
        <f>D22*Assumptions!$H9</f>
        <v>0</v>
      </c>
      <c r="E32" s="2">
        <f>E22*Assumptions!$H9</f>
        <v>0</v>
      </c>
      <c r="F32" s="2">
        <f>F22*Assumptions!$H9</f>
        <v>0</v>
      </c>
      <c r="G32" s="2">
        <f>G22*Assumptions!$H9</f>
        <v>0</v>
      </c>
      <c r="H32" s="2">
        <f>H22*Assumptions!$H9</f>
        <v>0</v>
      </c>
      <c r="I32" s="2">
        <f>I22*Assumptions!$H9</f>
        <v>0</v>
      </c>
      <c r="J32" s="2">
        <f>J22*Assumptions!$H9</f>
        <v>0</v>
      </c>
      <c r="K32" s="2">
        <f>K22*Assumptions!$H9</f>
        <v>0</v>
      </c>
      <c r="L32" s="2">
        <f>L22*Assumptions!$H9</f>
        <v>0</v>
      </c>
      <c r="M32" s="2">
        <f>M22*Assumptions!$H9</f>
        <v>0</v>
      </c>
      <c r="N32" s="2">
        <f>N22*Assumptions!$H9</f>
        <v>0</v>
      </c>
      <c r="O32" s="1">
        <f t="shared" si="76"/>
        <v>0</v>
      </c>
      <c r="P32" s="2">
        <f>P22*Assumptions!$H9</f>
        <v>0</v>
      </c>
      <c r="Q32" s="2">
        <f>Q22*Assumptions!$H9</f>
        <v>0</v>
      </c>
      <c r="R32" s="2">
        <f>R22*Assumptions!$H9</f>
        <v>0</v>
      </c>
      <c r="S32" s="2">
        <f>S22*Assumptions!$H9</f>
        <v>0</v>
      </c>
      <c r="T32" s="2">
        <f>T22*Assumptions!$H9</f>
        <v>0</v>
      </c>
      <c r="U32" s="2">
        <f>U22*Assumptions!$H9</f>
        <v>0</v>
      </c>
      <c r="V32" s="2">
        <f>V22*Assumptions!$H9</f>
        <v>0</v>
      </c>
      <c r="W32" s="2">
        <f>W22*Assumptions!$H9</f>
        <v>0</v>
      </c>
      <c r="X32" s="2">
        <f>X22*Assumptions!$H9</f>
        <v>0</v>
      </c>
      <c r="Y32" s="2">
        <f>Y22*Assumptions!$H9</f>
        <v>0</v>
      </c>
      <c r="Z32" s="2">
        <f>Z22*Assumptions!$H9</f>
        <v>0</v>
      </c>
      <c r="AA32" s="2">
        <f>AA22*Assumptions!$H9</f>
        <v>0</v>
      </c>
      <c r="AB32" s="2">
        <f>AB22*Assumptions!$H9</f>
        <v>0</v>
      </c>
      <c r="AC32" s="2">
        <f>AC22*Assumptions!$H9</f>
        <v>0</v>
      </c>
      <c r="AD32" s="2">
        <f>AD22*Assumptions!$H9</f>
        <v>0</v>
      </c>
      <c r="AE32" s="2">
        <f>AE22*Assumptions!$H9</f>
        <v>0</v>
      </c>
      <c r="AF32" s="2">
        <f>AF22*Assumptions!$H9</f>
        <v>0</v>
      </c>
      <c r="AG32" s="2">
        <f>AG22*Assumptions!$H9</f>
        <v>0</v>
      </c>
      <c r="AH32" s="2">
        <f>AH22*Assumptions!$H9</f>
        <v>0</v>
      </c>
      <c r="AI32" s="2">
        <f>AI22*Assumptions!$H9</f>
        <v>0</v>
      </c>
      <c r="AJ32" s="2">
        <f>AJ22*Assumptions!$H9</f>
        <v>0</v>
      </c>
      <c r="AK32" s="2">
        <f>AK22*Assumptions!$H9</f>
        <v>0</v>
      </c>
      <c r="AL32" s="2">
        <f>AL22*Assumptions!$H9</f>
        <v>0</v>
      </c>
      <c r="AM32" s="2">
        <f>AM22*Assumptions!$H9</f>
        <v>0</v>
      </c>
      <c r="AN32" s="2">
        <f>AN22*Assumptions!$H9</f>
        <v>0</v>
      </c>
      <c r="AO32" s="2">
        <f>AO22*Assumptions!$H9</f>
        <v>0</v>
      </c>
      <c r="AP32" s="2">
        <f>AP22*Assumptions!$H9</f>
        <v>0</v>
      </c>
      <c r="AQ32" s="2">
        <f>AQ22*Assumptions!$H9</f>
        <v>0</v>
      </c>
      <c r="AR32" s="2">
        <f>AR22*Assumptions!$H9</f>
        <v>0</v>
      </c>
      <c r="AS32" s="2">
        <f>AS22*Assumptions!$H9</f>
        <v>0</v>
      </c>
      <c r="AT32" s="2">
        <f>AT22*Assumptions!$H9</f>
        <v>0</v>
      </c>
      <c r="AU32" s="2">
        <f>AU22*Assumptions!$H9</f>
        <v>0</v>
      </c>
      <c r="AV32" s="2">
        <f>AV22*Assumptions!$H9</f>
        <v>0</v>
      </c>
      <c r="AW32" s="2">
        <f>AW22*Assumptions!$H9</f>
        <v>0</v>
      </c>
      <c r="AX32" s="2">
        <f>AX22*Assumptions!$H9</f>
        <v>0</v>
      </c>
      <c r="AY32" s="2">
        <f>AY22*Assumptions!$H9</f>
        <v>0</v>
      </c>
      <c r="AZ32" s="2">
        <f t="shared" si="77"/>
        <v>0</v>
      </c>
      <c r="BA32" s="2">
        <f t="shared" si="78"/>
        <v>0</v>
      </c>
      <c r="BB32" s="2">
        <f t="shared" si="79"/>
        <v>0</v>
      </c>
    </row>
    <row r="34" spans="1:54" x14ac:dyDescent="0.25">
      <c r="A34" s="19" t="s">
        <v>41</v>
      </c>
      <c r="B34" s="6"/>
      <c r="C34" s="4">
        <f>SUM(C35:C42)</f>
        <v>168000</v>
      </c>
      <c r="D34" s="4">
        <f t="shared" ref="D34:N34" si="80">SUM(D35:D42)</f>
        <v>253000</v>
      </c>
      <c r="E34" s="4">
        <f t="shared" si="80"/>
        <v>469000</v>
      </c>
      <c r="F34" s="4">
        <f t="shared" si="80"/>
        <v>289000</v>
      </c>
      <c r="G34" s="4">
        <f t="shared" si="80"/>
        <v>294000</v>
      </c>
      <c r="H34" s="4">
        <f t="shared" si="80"/>
        <v>464000</v>
      </c>
      <c r="I34" s="4">
        <f t="shared" si="80"/>
        <v>294000</v>
      </c>
      <c r="J34" s="4">
        <f t="shared" si="80"/>
        <v>289000</v>
      </c>
      <c r="K34" s="4">
        <f t="shared" si="80"/>
        <v>529000</v>
      </c>
      <c r="L34" s="4">
        <f t="shared" si="80"/>
        <v>354000</v>
      </c>
      <c r="M34" s="4">
        <f t="shared" si="80"/>
        <v>354000</v>
      </c>
      <c r="N34" s="4">
        <f t="shared" si="80"/>
        <v>554000</v>
      </c>
      <c r="O34" s="3">
        <f>SUM(C34:N34)</f>
        <v>4311000</v>
      </c>
      <c r="P34" s="4">
        <f>SUM(P35:P42)</f>
        <v>294000</v>
      </c>
      <c r="Q34" s="4">
        <f t="shared" ref="Q34:AA34" si="81">SUM(Q35:Q42)</f>
        <v>289000</v>
      </c>
      <c r="R34" s="4">
        <f t="shared" si="81"/>
        <v>469000</v>
      </c>
      <c r="S34" s="4">
        <f t="shared" si="81"/>
        <v>289000</v>
      </c>
      <c r="T34" s="4">
        <f t="shared" si="81"/>
        <v>294000</v>
      </c>
      <c r="U34" s="4">
        <f t="shared" si="81"/>
        <v>464000</v>
      </c>
      <c r="V34" s="4">
        <f t="shared" si="81"/>
        <v>294000</v>
      </c>
      <c r="W34" s="4">
        <f t="shared" si="81"/>
        <v>289000</v>
      </c>
      <c r="X34" s="4">
        <f t="shared" si="81"/>
        <v>529000</v>
      </c>
      <c r="Y34" s="4">
        <f t="shared" si="81"/>
        <v>354000</v>
      </c>
      <c r="Z34" s="4">
        <f t="shared" si="81"/>
        <v>354000</v>
      </c>
      <c r="AA34" s="4">
        <f t="shared" si="81"/>
        <v>554000</v>
      </c>
      <c r="AB34" s="4">
        <f>SUM(AB35:AB42)</f>
        <v>294000</v>
      </c>
      <c r="AC34" s="4">
        <f t="shared" ref="AC34:AM34" si="82">SUM(AC35:AC42)</f>
        <v>289000</v>
      </c>
      <c r="AD34" s="4">
        <f t="shared" si="82"/>
        <v>469000</v>
      </c>
      <c r="AE34" s="4">
        <f t="shared" si="82"/>
        <v>289000</v>
      </c>
      <c r="AF34" s="4">
        <f t="shared" si="82"/>
        <v>294000</v>
      </c>
      <c r="AG34" s="4">
        <f t="shared" si="82"/>
        <v>464000</v>
      </c>
      <c r="AH34" s="4">
        <f t="shared" si="82"/>
        <v>294000</v>
      </c>
      <c r="AI34" s="4">
        <f t="shared" si="82"/>
        <v>289000</v>
      </c>
      <c r="AJ34" s="4">
        <f t="shared" si="82"/>
        <v>529000</v>
      </c>
      <c r="AK34" s="4">
        <f t="shared" si="82"/>
        <v>354000</v>
      </c>
      <c r="AL34" s="4">
        <f t="shared" si="82"/>
        <v>354000</v>
      </c>
      <c r="AM34" s="4">
        <f t="shared" si="82"/>
        <v>554000</v>
      </c>
      <c r="AN34" s="4">
        <f>SUM(AN35:AN42)</f>
        <v>294000</v>
      </c>
      <c r="AO34" s="4">
        <f t="shared" ref="AO34:AY34" si="83">SUM(AO35:AO42)</f>
        <v>289000</v>
      </c>
      <c r="AP34" s="4">
        <f t="shared" si="83"/>
        <v>469000</v>
      </c>
      <c r="AQ34" s="4">
        <f t="shared" si="83"/>
        <v>289000</v>
      </c>
      <c r="AR34" s="4">
        <f t="shared" si="83"/>
        <v>294000</v>
      </c>
      <c r="AS34" s="4">
        <f t="shared" si="83"/>
        <v>464000</v>
      </c>
      <c r="AT34" s="4">
        <f t="shared" si="83"/>
        <v>294000</v>
      </c>
      <c r="AU34" s="4">
        <f t="shared" si="83"/>
        <v>289000</v>
      </c>
      <c r="AV34" s="4">
        <f t="shared" si="83"/>
        <v>529000</v>
      </c>
      <c r="AW34" s="4">
        <f t="shared" si="83"/>
        <v>354000</v>
      </c>
      <c r="AX34" s="4">
        <f t="shared" si="83"/>
        <v>354000</v>
      </c>
      <c r="AY34" s="4">
        <f t="shared" si="83"/>
        <v>554000</v>
      </c>
      <c r="AZ34" s="4">
        <f>SUM(P34:AA34)</f>
        <v>4473000</v>
      </c>
      <c r="BA34" s="4">
        <f>SUM(AB34:AM34)</f>
        <v>4473000</v>
      </c>
      <c r="BB34" s="4">
        <f>SUM(AN34:AY34)</f>
        <v>4473000</v>
      </c>
    </row>
    <row r="35" spans="1:54" x14ac:dyDescent="0.25">
      <c r="A35" s="5" t="s">
        <v>18</v>
      </c>
      <c r="C35" s="2">
        <f>C25*12</f>
        <v>108000</v>
      </c>
      <c r="D35" s="2">
        <f t="shared" ref="D35:N36" si="84">D25*12</f>
        <v>108000</v>
      </c>
      <c r="E35" s="2">
        <f t="shared" si="84"/>
        <v>144000</v>
      </c>
      <c r="F35" s="2">
        <f t="shared" si="84"/>
        <v>144000</v>
      </c>
      <c r="G35" s="2">
        <f t="shared" si="84"/>
        <v>144000</v>
      </c>
      <c r="H35" s="2">
        <f t="shared" si="84"/>
        <v>144000</v>
      </c>
      <c r="I35" s="2">
        <f t="shared" si="84"/>
        <v>144000</v>
      </c>
      <c r="J35" s="2">
        <f t="shared" si="84"/>
        <v>144000</v>
      </c>
      <c r="K35" s="2">
        <f t="shared" si="84"/>
        <v>144000</v>
      </c>
      <c r="L35" s="2">
        <f t="shared" si="84"/>
        <v>144000</v>
      </c>
      <c r="M35" s="2">
        <f t="shared" si="84"/>
        <v>144000</v>
      </c>
      <c r="N35" s="2">
        <f t="shared" si="84"/>
        <v>144000</v>
      </c>
      <c r="O35" s="1">
        <f t="shared" ref="O35:O42" si="85">SUM(C35:N35)</f>
        <v>1656000</v>
      </c>
      <c r="P35" s="2">
        <f>P25*12</f>
        <v>144000</v>
      </c>
      <c r="Q35" s="2">
        <f t="shared" ref="Q35:AA35" si="86">Q25*12</f>
        <v>144000</v>
      </c>
      <c r="R35" s="2">
        <f t="shared" si="86"/>
        <v>144000</v>
      </c>
      <c r="S35" s="2">
        <f t="shared" si="86"/>
        <v>144000</v>
      </c>
      <c r="T35" s="2">
        <f t="shared" si="86"/>
        <v>144000</v>
      </c>
      <c r="U35" s="2">
        <f t="shared" si="86"/>
        <v>144000</v>
      </c>
      <c r="V35" s="2">
        <f t="shared" si="86"/>
        <v>144000</v>
      </c>
      <c r="W35" s="2">
        <f t="shared" si="86"/>
        <v>144000</v>
      </c>
      <c r="X35" s="2">
        <f t="shared" si="86"/>
        <v>144000</v>
      </c>
      <c r="Y35" s="2">
        <f t="shared" si="86"/>
        <v>144000</v>
      </c>
      <c r="Z35" s="2">
        <f t="shared" si="86"/>
        <v>144000</v>
      </c>
      <c r="AA35" s="2">
        <f t="shared" si="86"/>
        <v>144000</v>
      </c>
      <c r="AB35" s="2">
        <f>AB25*12</f>
        <v>144000</v>
      </c>
      <c r="AC35" s="2">
        <f t="shared" ref="AC35:AM35" si="87">AC25*12</f>
        <v>144000</v>
      </c>
      <c r="AD35" s="2">
        <f t="shared" si="87"/>
        <v>144000</v>
      </c>
      <c r="AE35" s="2">
        <f t="shared" si="87"/>
        <v>144000</v>
      </c>
      <c r="AF35" s="2">
        <f t="shared" si="87"/>
        <v>144000</v>
      </c>
      <c r="AG35" s="2">
        <f t="shared" si="87"/>
        <v>144000</v>
      </c>
      <c r="AH35" s="2">
        <f t="shared" si="87"/>
        <v>144000</v>
      </c>
      <c r="AI35" s="2">
        <f t="shared" si="87"/>
        <v>144000</v>
      </c>
      <c r="AJ35" s="2">
        <f t="shared" si="87"/>
        <v>144000</v>
      </c>
      <c r="AK35" s="2">
        <f t="shared" si="87"/>
        <v>144000</v>
      </c>
      <c r="AL35" s="2">
        <f t="shared" si="87"/>
        <v>144000</v>
      </c>
      <c r="AM35" s="2">
        <f t="shared" si="87"/>
        <v>144000</v>
      </c>
      <c r="AN35" s="2">
        <f>AN25*12</f>
        <v>144000</v>
      </c>
      <c r="AO35" s="2">
        <f t="shared" ref="AO35:AY35" si="88">AO25*12</f>
        <v>144000</v>
      </c>
      <c r="AP35" s="2">
        <f t="shared" si="88"/>
        <v>144000</v>
      </c>
      <c r="AQ35" s="2">
        <f t="shared" si="88"/>
        <v>144000</v>
      </c>
      <c r="AR35" s="2">
        <f t="shared" si="88"/>
        <v>144000</v>
      </c>
      <c r="AS35" s="2">
        <f t="shared" si="88"/>
        <v>144000</v>
      </c>
      <c r="AT35" s="2">
        <f t="shared" si="88"/>
        <v>144000</v>
      </c>
      <c r="AU35" s="2">
        <f t="shared" si="88"/>
        <v>144000</v>
      </c>
      <c r="AV35" s="2">
        <f t="shared" si="88"/>
        <v>144000</v>
      </c>
      <c r="AW35" s="2">
        <f t="shared" si="88"/>
        <v>144000</v>
      </c>
      <c r="AX35" s="2">
        <f t="shared" si="88"/>
        <v>144000</v>
      </c>
      <c r="AY35" s="2">
        <f t="shared" si="88"/>
        <v>144000</v>
      </c>
      <c r="AZ35" s="2">
        <f t="shared" ref="AZ35:AZ42" si="89">SUM(P35:AA35)</f>
        <v>1728000</v>
      </c>
      <c r="BA35" s="2">
        <f t="shared" ref="BA35:BA42" si="90">SUM(AB35:AM35)</f>
        <v>1728000</v>
      </c>
      <c r="BB35" s="2">
        <f t="shared" ref="BB35:BB42" si="91">SUM(AN35:AY35)</f>
        <v>1728000</v>
      </c>
    </row>
    <row r="36" spans="1:54" x14ac:dyDescent="0.25">
      <c r="A36" s="5" t="s">
        <v>19</v>
      </c>
      <c r="C36" s="2">
        <f>C26*12</f>
        <v>30000</v>
      </c>
      <c r="D36" s="2">
        <f t="shared" si="84"/>
        <v>30000</v>
      </c>
      <c r="E36" s="2">
        <f t="shared" si="84"/>
        <v>30000</v>
      </c>
      <c r="F36" s="2">
        <f t="shared" si="84"/>
        <v>30000</v>
      </c>
      <c r="G36" s="2">
        <f t="shared" si="84"/>
        <v>30000</v>
      </c>
      <c r="H36" s="2">
        <f t="shared" si="84"/>
        <v>30000</v>
      </c>
      <c r="I36" s="2">
        <f t="shared" si="84"/>
        <v>30000</v>
      </c>
      <c r="J36" s="2">
        <f t="shared" si="84"/>
        <v>30000</v>
      </c>
      <c r="K36" s="2">
        <f t="shared" si="84"/>
        <v>0</v>
      </c>
      <c r="L36" s="2">
        <f t="shared" si="84"/>
        <v>30000</v>
      </c>
      <c r="M36" s="2">
        <f t="shared" si="84"/>
        <v>0</v>
      </c>
      <c r="N36" s="2">
        <f t="shared" si="84"/>
        <v>30000</v>
      </c>
      <c r="O36" s="1">
        <f t="shared" si="85"/>
        <v>300000</v>
      </c>
      <c r="P36" s="2">
        <f>P26*12</f>
        <v>30000</v>
      </c>
      <c r="Q36" s="2">
        <f t="shared" ref="Q36:AA36" si="92">Q26*12</f>
        <v>30000</v>
      </c>
      <c r="R36" s="2">
        <f t="shared" si="92"/>
        <v>30000</v>
      </c>
      <c r="S36" s="2">
        <f t="shared" si="92"/>
        <v>30000</v>
      </c>
      <c r="T36" s="2">
        <f t="shared" si="92"/>
        <v>30000</v>
      </c>
      <c r="U36" s="2">
        <f t="shared" si="92"/>
        <v>30000</v>
      </c>
      <c r="V36" s="2">
        <f t="shared" si="92"/>
        <v>30000</v>
      </c>
      <c r="W36" s="2">
        <f t="shared" si="92"/>
        <v>30000</v>
      </c>
      <c r="X36" s="2">
        <f t="shared" si="92"/>
        <v>0</v>
      </c>
      <c r="Y36" s="2">
        <f t="shared" si="92"/>
        <v>30000</v>
      </c>
      <c r="Z36" s="2">
        <f t="shared" si="92"/>
        <v>0</v>
      </c>
      <c r="AA36" s="2">
        <f t="shared" si="92"/>
        <v>30000</v>
      </c>
      <c r="AB36" s="2">
        <f>AB26*12</f>
        <v>30000</v>
      </c>
      <c r="AC36" s="2">
        <f t="shared" ref="AC36:AM36" si="93">AC26*12</f>
        <v>30000</v>
      </c>
      <c r="AD36" s="2">
        <f t="shared" si="93"/>
        <v>30000</v>
      </c>
      <c r="AE36" s="2">
        <f t="shared" si="93"/>
        <v>30000</v>
      </c>
      <c r="AF36" s="2">
        <f t="shared" si="93"/>
        <v>30000</v>
      </c>
      <c r="AG36" s="2">
        <f t="shared" si="93"/>
        <v>30000</v>
      </c>
      <c r="AH36" s="2">
        <f t="shared" si="93"/>
        <v>30000</v>
      </c>
      <c r="AI36" s="2">
        <f t="shared" si="93"/>
        <v>30000</v>
      </c>
      <c r="AJ36" s="2">
        <f t="shared" si="93"/>
        <v>0</v>
      </c>
      <c r="AK36" s="2">
        <f t="shared" si="93"/>
        <v>30000</v>
      </c>
      <c r="AL36" s="2">
        <f t="shared" si="93"/>
        <v>0</v>
      </c>
      <c r="AM36" s="2">
        <f t="shared" si="93"/>
        <v>30000</v>
      </c>
      <c r="AN36" s="2">
        <f>AN26*12</f>
        <v>30000</v>
      </c>
      <c r="AO36" s="2">
        <f t="shared" ref="AO36:AY36" si="94">AO26*12</f>
        <v>30000</v>
      </c>
      <c r="AP36" s="2">
        <f t="shared" si="94"/>
        <v>30000</v>
      </c>
      <c r="AQ36" s="2">
        <f t="shared" si="94"/>
        <v>30000</v>
      </c>
      <c r="AR36" s="2">
        <f t="shared" si="94"/>
        <v>30000</v>
      </c>
      <c r="AS36" s="2">
        <f t="shared" si="94"/>
        <v>30000</v>
      </c>
      <c r="AT36" s="2">
        <f t="shared" si="94"/>
        <v>30000</v>
      </c>
      <c r="AU36" s="2">
        <f t="shared" si="94"/>
        <v>30000</v>
      </c>
      <c r="AV36" s="2">
        <f t="shared" si="94"/>
        <v>0</v>
      </c>
      <c r="AW36" s="2">
        <f t="shared" si="94"/>
        <v>30000</v>
      </c>
      <c r="AX36" s="2">
        <f t="shared" si="94"/>
        <v>0</v>
      </c>
      <c r="AY36" s="2">
        <f t="shared" si="94"/>
        <v>30000</v>
      </c>
      <c r="AZ36" s="2">
        <f t="shared" si="89"/>
        <v>300000</v>
      </c>
      <c r="BA36" s="2">
        <f t="shared" si="90"/>
        <v>300000</v>
      </c>
      <c r="BB36" s="2">
        <f t="shared" si="91"/>
        <v>300000</v>
      </c>
    </row>
    <row r="37" spans="1:54" x14ac:dyDescent="0.25">
      <c r="A37" s="5" t="s">
        <v>20</v>
      </c>
      <c r="C37" s="2">
        <f>C27*10%</f>
        <v>5000</v>
      </c>
      <c r="D37" s="2">
        <f t="shared" ref="D37:N37" si="95">D27*10%</f>
        <v>0</v>
      </c>
      <c r="E37" s="2">
        <f t="shared" si="95"/>
        <v>5000</v>
      </c>
      <c r="F37" s="2">
        <f t="shared" si="95"/>
        <v>0</v>
      </c>
      <c r="G37" s="2">
        <f t="shared" si="95"/>
        <v>5000</v>
      </c>
      <c r="H37" s="2">
        <f t="shared" si="95"/>
        <v>0</v>
      </c>
      <c r="I37" s="2">
        <f t="shared" si="95"/>
        <v>5000</v>
      </c>
      <c r="J37" s="2">
        <f t="shared" si="95"/>
        <v>0</v>
      </c>
      <c r="K37" s="2">
        <f t="shared" si="95"/>
        <v>5000</v>
      </c>
      <c r="L37" s="2">
        <f t="shared" si="95"/>
        <v>0</v>
      </c>
      <c r="M37" s="2">
        <f t="shared" si="95"/>
        <v>5000</v>
      </c>
      <c r="N37" s="2">
        <f t="shared" si="95"/>
        <v>0</v>
      </c>
      <c r="O37" s="1">
        <f t="shared" si="85"/>
        <v>30000</v>
      </c>
      <c r="P37" s="2">
        <f>P27*10%</f>
        <v>5000</v>
      </c>
      <c r="Q37" s="2">
        <f t="shared" ref="Q37:AA37" si="96">Q27*10%</f>
        <v>0</v>
      </c>
      <c r="R37" s="2">
        <f t="shared" si="96"/>
        <v>5000</v>
      </c>
      <c r="S37" s="2">
        <f t="shared" si="96"/>
        <v>0</v>
      </c>
      <c r="T37" s="2">
        <f t="shared" si="96"/>
        <v>5000</v>
      </c>
      <c r="U37" s="2">
        <f t="shared" si="96"/>
        <v>0</v>
      </c>
      <c r="V37" s="2">
        <f t="shared" si="96"/>
        <v>5000</v>
      </c>
      <c r="W37" s="2">
        <f t="shared" si="96"/>
        <v>0</v>
      </c>
      <c r="X37" s="2">
        <f t="shared" si="96"/>
        <v>5000</v>
      </c>
      <c r="Y37" s="2">
        <f t="shared" si="96"/>
        <v>0</v>
      </c>
      <c r="Z37" s="2">
        <f t="shared" si="96"/>
        <v>5000</v>
      </c>
      <c r="AA37" s="2">
        <f t="shared" si="96"/>
        <v>0</v>
      </c>
      <c r="AB37" s="2">
        <f>AB27*10%</f>
        <v>5000</v>
      </c>
      <c r="AC37" s="2">
        <f t="shared" ref="AC37:AM37" si="97">AC27*10%</f>
        <v>0</v>
      </c>
      <c r="AD37" s="2">
        <f t="shared" si="97"/>
        <v>5000</v>
      </c>
      <c r="AE37" s="2">
        <f t="shared" si="97"/>
        <v>0</v>
      </c>
      <c r="AF37" s="2">
        <f t="shared" si="97"/>
        <v>5000</v>
      </c>
      <c r="AG37" s="2">
        <f t="shared" si="97"/>
        <v>0</v>
      </c>
      <c r="AH37" s="2">
        <f t="shared" si="97"/>
        <v>5000</v>
      </c>
      <c r="AI37" s="2">
        <f t="shared" si="97"/>
        <v>0</v>
      </c>
      <c r="AJ37" s="2">
        <f t="shared" si="97"/>
        <v>5000</v>
      </c>
      <c r="AK37" s="2">
        <f t="shared" si="97"/>
        <v>0</v>
      </c>
      <c r="AL37" s="2">
        <f t="shared" si="97"/>
        <v>5000</v>
      </c>
      <c r="AM37" s="2">
        <f t="shared" si="97"/>
        <v>0</v>
      </c>
      <c r="AN37" s="2">
        <f>AN27*10%</f>
        <v>5000</v>
      </c>
      <c r="AO37" s="2">
        <f t="shared" ref="AO37:AY37" si="98">AO27*10%</f>
        <v>0</v>
      </c>
      <c r="AP37" s="2">
        <f t="shared" si="98"/>
        <v>5000</v>
      </c>
      <c r="AQ37" s="2">
        <f t="shared" si="98"/>
        <v>0</v>
      </c>
      <c r="AR37" s="2">
        <f t="shared" si="98"/>
        <v>5000</v>
      </c>
      <c r="AS37" s="2">
        <f t="shared" si="98"/>
        <v>0</v>
      </c>
      <c r="AT37" s="2">
        <f t="shared" si="98"/>
        <v>5000</v>
      </c>
      <c r="AU37" s="2">
        <f t="shared" si="98"/>
        <v>0</v>
      </c>
      <c r="AV37" s="2">
        <f t="shared" si="98"/>
        <v>5000</v>
      </c>
      <c r="AW37" s="2">
        <f t="shared" si="98"/>
        <v>0</v>
      </c>
      <c r="AX37" s="2">
        <f t="shared" si="98"/>
        <v>5000</v>
      </c>
      <c r="AY37" s="2">
        <f t="shared" si="98"/>
        <v>0</v>
      </c>
      <c r="AZ37" s="2">
        <f t="shared" si="89"/>
        <v>30000</v>
      </c>
      <c r="BA37" s="2">
        <f t="shared" si="90"/>
        <v>30000</v>
      </c>
      <c r="BB37" s="2">
        <f t="shared" si="91"/>
        <v>30000</v>
      </c>
    </row>
    <row r="38" spans="1:54" x14ac:dyDescent="0.25">
      <c r="A38" s="5" t="s">
        <v>21</v>
      </c>
      <c r="C38" s="2">
        <f t="shared" ref="C38:N40" si="99">C28*10%</f>
        <v>25000</v>
      </c>
      <c r="D38" s="2">
        <f t="shared" si="99"/>
        <v>25000</v>
      </c>
      <c r="E38" s="2">
        <f t="shared" si="99"/>
        <v>0</v>
      </c>
      <c r="F38" s="2">
        <f t="shared" si="99"/>
        <v>25000</v>
      </c>
      <c r="G38" s="2">
        <f t="shared" si="99"/>
        <v>25000</v>
      </c>
      <c r="H38" s="2">
        <f t="shared" si="99"/>
        <v>0</v>
      </c>
      <c r="I38" s="2">
        <f t="shared" si="99"/>
        <v>25000</v>
      </c>
      <c r="J38" s="2">
        <f t="shared" si="99"/>
        <v>25000</v>
      </c>
      <c r="K38" s="2">
        <f t="shared" si="99"/>
        <v>0</v>
      </c>
      <c r="L38" s="2">
        <f t="shared" si="99"/>
        <v>0</v>
      </c>
      <c r="M38" s="2">
        <f t="shared" si="99"/>
        <v>25000</v>
      </c>
      <c r="N38" s="2">
        <f t="shared" si="99"/>
        <v>0</v>
      </c>
      <c r="O38" s="1">
        <f t="shared" si="85"/>
        <v>175000</v>
      </c>
      <c r="P38" s="2">
        <f t="shared" ref="P38:AA38" si="100">P28*10%</f>
        <v>25000</v>
      </c>
      <c r="Q38" s="2">
        <f t="shared" si="100"/>
        <v>25000</v>
      </c>
      <c r="R38" s="2">
        <f t="shared" si="100"/>
        <v>0</v>
      </c>
      <c r="S38" s="2">
        <f t="shared" si="100"/>
        <v>25000</v>
      </c>
      <c r="T38" s="2">
        <f t="shared" si="100"/>
        <v>25000</v>
      </c>
      <c r="U38" s="2">
        <f t="shared" si="100"/>
        <v>0</v>
      </c>
      <c r="V38" s="2">
        <f t="shared" si="100"/>
        <v>25000</v>
      </c>
      <c r="W38" s="2">
        <f t="shared" si="100"/>
        <v>25000</v>
      </c>
      <c r="X38" s="2">
        <f t="shared" si="100"/>
        <v>0</v>
      </c>
      <c r="Y38" s="2">
        <f t="shared" si="100"/>
        <v>0</v>
      </c>
      <c r="Z38" s="2">
        <f t="shared" si="100"/>
        <v>25000</v>
      </c>
      <c r="AA38" s="2">
        <f t="shared" si="100"/>
        <v>0</v>
      </c>
      <c r="AB38" s="2">
        <f t="shared" ref="AB38:AY38" si="101">AB28*10%</f>
        <v>25000</v>
      </c>
      <c r="AC38" s="2">
        <f t="shared" si="101"/>
        <v>25000</v>
      </c>
      <c r="AD38" s="2">
        <f t="shared" si="101"/>
        <v>0</v>
      </c>
      <c r="AE38" s="2">
        <f t="shared" si="101"/>
        <v>25000</v>
      </c>
      <c r="AF38" s="2">
        <f t="shared" si="101"/>
        <v>25000</v>
      </c>
      <c r="AG38" s="2">
        <f t="shared" si="101"/>
        <v>0</v>
      </c>
      <c r="AH38" s="2">
        <f t="shared" si="101"/>
        <v>25000</v>
      </c>
      <c r="AI38" s="2">
        <f t="shared" si="101"/>
        <v>25000</v>
      </c>
      <c r="AJ38" s="2">
        <f t="shared" si="101"/>
        <v>0</v>
      </c>
      <c r="AK38" s="2">
        <f t="shared" si="101"/>
        <v>0</v>
      </c>
      <c r="AL38" s="2">
        <f t="shared" si="101"/>
        <v>25000</v>
      </c>
      <c r="AM38" s="2">
        <f t="shared" si="101"/>
        <v>0</v>
      </c>
      <c r="AN38" s="2">
        <f t="shared" si="101"/>
        <v>25000</v>
      </c>
      <c r="AO38" s="2">
        <f t="shared" si="101"/>
        <v>25000</v>
      </c>
      <c r="AP38" s="2">
        <f t="shared" si="101"/>
        <v>0</v>
      </c>
      <c r="AQ38" s="2">
        <f t="shared" si="101"/>
        <v>25000</v>
      </c>
      <c r="AR38" s="2">
        <f t="shared" si="101"/>
        <v>25000</v>
      </c>
      <c r="AS38" s="2">
        <f t="shared" si="101"/>
        <v>0</v>
      </c>
      <c r="AT38" s="2">
        <f t="shared" si="101"/>
        <v>25000</v>
      </c>
      <c r="AU38" s="2">
        <f t="shared" si="101"/>
        <v>25000</v>
      </c>
      <c r="AV38" s="2">
        <f t="shared" si="101"/>
        <v>0</v>
      </c>
      <c r="AW38" s="2">
        <f t="shared" si="101"/>
        <v>0</v>
      </c>
      <c r="AX38" s="2">
        <f t="shared" si="101"/>
        <v>25000</v>
      </c>
      <c r="AY38" s="2">
        <f t="shared" si="101"/>
        <v>0</v>
      </c>
      <c r="AZ38" s="2">
        <f t="shared" si="89"/>
        <v>175000</v>
      </c>
      <c r="BA38" s="2">
        <f t="shared" si="90"/>
        <v>175000</v>
      </c>
      <c r="BB38" s="2">
        <f t="shared" si="91"/>
        <v>175000</v>
      </c>
    </row>
    <row r="39" spans="1:54" x14ac:dyDescent="0.25">
      <c r="A39" s="5" t="s">
        <v>22</v>
      </c>
      <c r="C39" s="2">
        <f t="shared" si="99"/>
        <v>0</v>
      </c>
      <c r="D39" s="2">
        <f t="shared" si="99"/>
        <v>90000</v>
      </c>
      <c r="E39" s="2">
        <f t="shared" si="99"/>
        <v>90000</v>
      </c>
      <c r="F39" s="2">
        <f t="shared" si="99"/>
        <v>90000</v>
      </c>
      <c r="G39" s="2">
        <f t="shared" si="99"/>
        <v>90000</v>
      </c>
      <c r="H39" s="2">
        <f t="shared" si="99"/>
        <v>90000</v>
      </c>
      <c r="I39" s="2">
        <f t="shared" si="99"/>
        <v>90000</v>
      </c>
      <c r="J39" s="2">
        <f t="shared" si="99"/>
        <v>90000</v>
      </c>
      <c r="K39" s="2">
        <f t="shared" si="99"/>
        <v>180000</v>
      </c>
      <c r="L39" s="2">
        <f t="shared" si="99"/>
        <v>180000</v>
      </c>
      <c r="M39" s="2">
        <f t="shared" si="99"/>
        <v>180000</v>
      </c>
      <c r="N39" s="2">
        <f t="shared" si="99"/>
        <v>180000</v>
      </c>
      <c r="O39" s="1">
        <f t="shared" si="85"/>
        <v>1350000</v>
      </c>
      <c r="P39" s="2">
        <f t="shared" ref="P39:AA39" si="102">P29*10%</f>
        <v>90000</v>
      </c>
      <c r="Q39" s="2">
        <f t="shared" si="102"/>
        <v>90000</v>
      </c>
      <c r="R39" s="2">
        <f t="shared" si="102"/>
        <v>90000</v>
      </c>
      <c r="S39" s="2">
        <f t="shared" si="102"/>
        <v>90000</v>
      </c>
      <c r="T39" s="2">
        <f t="shared" si="102"/>
        <v>90000</v>
      </c>
      <c r="U39" s="2">
        <f t="shared" si="102"/>
        <v>90000</v>
      </c>
      <c r="V39" s="2">
        <f t="shared" si="102"/>
        <v>90000</v>
      </c>
      <c r="W39" s="2">
        <f t="shared" si="102"/>
        <v>90000</v>
      </c>
      <c r="X39" s="2">
        <f t="shared" si="102"/>
        <v>180000</v>
      </c>
      <c r="Y39" s="2">
        <f t="shared" si="102"/>
        <v>180000</v>
      </c>
      <c r="Z39" s="2">
        <f t="shared" si="102"/>
        <v>180000</v>
      </c>
      <c r="AA39" s="2">
        <f t="shared" si="102"/>
        <v>180000</v>
      </c>
      <c r="AB39" s="2">
        <f t="shared" ref="AB39:AY39" si="103">AB29*10%</f>
        <v>90000</v>
      </c>
      <c r="AC39" s="2">
        <f t="shared" si="103"/>
        <v>90000</v>
      </c>
      <c r="AD39" s="2">
        <f t="shared" si="103"/>
        <v>90000</v>
      </c>
      <c r="AE39" s="2">
        <f t="shared" si="103"/>
        <v>90000</v>
      </c>
      <c r="AF39" s="2">
        <f t="shared" si="103"/>
        <v>90000</v>
      </c>
      <c r="AG39" s="2">
        <f t="shared" si="103"/>
        <v>90000</v>
      </c>
      <c r="AH39" s="2">
        <f t="shared" si="103"/>
        <v>90000</v>
      </c>
      <c r="AI39" s="2">
        <f t="shared" si="103"/>
        <v>90000</v>
      </c>
      <c r="AJ39" s="2">
        <f t="shared" si="103"/>
        <v>180000</v>
      </c>
      <c r="AK39" s="2">
        <f t="shared" si="103"/>
        <v>180000</v>
      </c>
      <c r="AL39" s="2">
        <f t="shared" si="103"/>
        <v>180000</v>
      </c>
      <c r="AM39" s="2">
        <f t="shared" si="103"/>
        <v>180000</v>
      </c>
      <c r="AN39" s="2">
        <f t="shared" si="103"/>
        <v>90000</v>
      </c>
      <c r="AO39" s="2">
        <f t="shared" si="103"/>
        <v>90000</v>
      </c>
      <c r="AP39" s="2">
        <f t="shared" si="103"/>
        <v>90000</v>
      </c>
      <c r="AQ39" s="2">
        <f t="shared" si="103"/>
        <v>90000</v>
      </c>
      <c r="AR39" s="2">
        <f t="shared" si="103"/>
        <v>90000</v>
      </c>
      <c r="AS39" s="2">
        <f t="shared" si="103"/>
        <v>90000</v>
      </c>
      <c r="AT39" s="2">
        <f t="shared" si="103"/>
        <v>90000</v>
      </c>
      <c r="AU39" s="2">
        <f t="shared" si="103"/>
        <v>90000</v>
      </c>
      <c r="AV39" s="2">
        <f t="shared" si="103"/>
        <v>180000</v>
      </c>
      <c r="AW39" s="2">
        <f t="shared" si="103"/>
        <v>180000</v>
      </c>
      <c r="AX39" s="2">
        <f t="shared" si="103"/>
        <v>180000</v>
      </c>
      <c r="AY39" s="2">
        <f t="shared" si="103"/>
        <v>180000</v>
      </c>
      <c r="AZ39" s="2">
        <f t="shared" si="89"/>
        <v>1440000</v>
      </c>
      <c r="BA39" s="2">
        <f t="shared" si="90"/>
        <v>1440000</v>
      </c>
      <c r="BB39" s="2">
        <f t="shared" si="91"/>
        <v>1440000</v>
      </c>
    </row>
    <row r="40" spans="1:54" x14ac:dyDescent="0.25">
      <c r="A40" s="5" t="s">
        <v>23</v>
      </c>
      <c r="C40" s="2">
        <f t="shared" si="99"/>
        <v>0</v>
      </c>
      <c r="D40" s="2">
        <f t="shared" si="99"/>
        <v>0</v>
      </c>
      <c r="E40" s="2">
        <f t="shared" si="99"/>
        <v>200000</v>
      </c>
      <c r="F40" s="2">
        <f t="shared" si="99"/>
        <v>0</v>
      </c>
      <c r="G40" s="2">
        <f t="shared" si="99"/>
        <v>0</v>
      </c>
      <c r="H40" s="2">
        <f t="shared" si="99"/>
        <v>200000</v>
      </c>
      <c r="I40" s="2">
        <f t="shared" si="99"/>
        <v>0</v>
      </c>
      <c r="J40" s="2">
        <f t="shared" si="99"/>
        <v>0</v>
      </c>
      <c r="K40" s="2">
        <f t="shared" si="99"/>
        <v>200000</v>
      </c>
      <c r="L40" s="2">
        <f t="shared" si="99"/>
        <v>0</v>
      </c>
      <c r="M40" s="2">
        <f t="shared" si="99"/>
        <v>0</v>
      </c>
      <c r="N40" s="2">
        <f t="shared" si="99"/>
        <v>200000</v>
      </c>
      <c r="O40" s="1">
        <f t="shared" si="85"/>
        <v>800000</v>
      </c>
      <c r="P40" s="2">
        <f t="shared" ref="P40:AA40" si="104">P30*10%</f>
        <v>0</v>
      </c>
      <c r="Q40" s="2">
        <f t="shared" si="104"/>
        <v>0</v>
      </c>
      <c r="R40" s="2">
        <f t="shared" si="104"/>
        <v>200000</v>
      </c>
      <c r="S40" s="2">
        <f t="shared" si="104"/>
        <v>0</v>
      </c>
      <c r="T40" s="2">
        <f t="shared" si="104"/>
        <v>0</v>
      </c>
      <c r="U40" s="2">
        <f t="shared" si="104"/>
        <v>200000</v>
      </c>
      <c r="V40" s="2">
        <f t="shared" si="104"/>
        <v>0</v>
      </c>
      <c r="W40" s="2">
        <f t="shared" si="104"/>
        <v>0</v>
      </c>
      <c r="X40" s="2">
        <f t="shared" si="104"/>
        <v>200000</v>
      </c>
      <c r="Y40" s="2">
        <f t="shared" si="104"/>
        <v>0</v>
      </c>
      <c r="Z40" s="2">
        <f t="shared" si="104"/>
        <v>0</v>
      </c>
      <c r="AA40" s="2">
        <f t="shared" si="104"/>
        <v>200000</v>
      </c>
      <c r="AB40" s="2">
        <f t="shared" ref="AB40:AY40" si="105">AB30*10%</f>
        <v>0</v>
      </c>
      <c r="AC40" s="2">
        <f t="shared" si="105"/>
        <v>0</v>
      </c>
      <c r="AD40" s="2">
        <f t="shared" si="105"/>
        <v>200000</v>
      </c>
      <c r="AE40" s="2">
        <f t="shared" si="105"/>
        <v>0</v>
      </c>
      <c r="AF40" s="2">
        <f t="shared" si="105"/>
        <v>0</v>
      </c>
      <c r="AG40" s="2">
        <f t="shared" si="105"/>
        <v>200000</v>
      </c>
      <c r="AH40" s="2">
        <f t="shared" si="105"/>
        <v>0</v>
      </c>
      <c r="AI40" s="2">
        <f t="shared" si="105"/>
        <v>0</v>
      </c>
      <c r="AJ40" s="2">
        <f t="shared" si="105"/>
        <v>200000</v>
      </c>
      <c r="AK40" s="2">
        <f t="shared" si="105"/>
        <v>0</v>
      </c>
      <c r="AL40" s="2">
        <f t="shared" si="105"/>
        <v>0</v>
      </c>
      <c r="AM40" s="2">
        <f t="shared" si="105"/>
        <v>200000</v>
      </c>
      <c r="AN40" s="2">
        <f t="shared" si="105"/>
        <v>0</v>
      </c>
      <c r="AO40" s="2">
        <f t="shared" si="105"/>
        <v>0</v>
      </c>
      <c r="AP40" s="2">
        <f t="shared" si="105"/>
        <v>200000</v>
      </c>
      <c r="AQ40" s="2">
        <f t="shared" si="105"/>
        <v>0</v>
      </c>
      <c r="AR40" s="2">
        <f t="shared" si="105"/>
        <v>0</v>
      </c>
      <c r="AS40" s="2">
        <f t="shared" si="105"/>
        <v>200000</v>
      </c>
      <c r="AT40" s="2">
        <f t="shared" si="105"/>
        <v>0</v>
      </c>
      <c r="AU40" s="2">
        <f t="shared" si="105"/>
        <v>0</v>
      </c>
      <c r="AV40" s="2">
        <f t="shared" si="105"/>
        <v>200000</v>
      </c>
      <c r="AW40" s="2">
        <f t="shared" si="105"/>
        <v>0</v>
      </c>
      <c r="AX40" s="2">
        <f t="shared" si="105"/>
        <v>0</v>
      </c>
      <c r="AY40" s="2">
        <f t="shared" si="105"/>
        <v>200000</v>
      </c>
      <c r="AZ40" s="2">
        <f t="shared" si="89"/>
        <v>800000</v>
      </c>
      <c r="BA40" s="2">
        <f t="shared" si="90"/>
        <v>800000</v>
      </c>
      <c r="BB40" s="2">
        <f t="shared" si="91"/>
        <v>800000</v>
      </c>
    </row>
    <row r="41" spans="1:54" x14ac:dyDescent="0.25">
      <c r="A41" s="5" t="s">
        <v>24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1">
        <f t="shared" si="85"/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f t="shared" si="89"/>
        <v>0</v>
      </c>
      <c r="BA41" s="2">
        <f t="shared" si="90"/>
        <v>0</v>
      </c>
      <c r="BB41" s="2">
        <f t="shared" si="91"/>
        <v>0</v>
      </c>
    </row>
    <row r="42" spans="1:54" x14ac:dyDescent="0.25">
      <c r="A42" s="5" t="s">
        <v>25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1">
        <f t="shared" si="85"/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f t="shared" si="89"/>
        <v>0</v>
      </c>
      <c r="BA42" s="2">
        <f t="shared" si="90"/>
        <v>0</v>
      </c>
      <c r="BB42" s="2">
        <f t="shared" si="91"/>
        <v>0</v>
      </c>
    </row>
    <row r="44" spans="1:54" x14ac:dyDescent="0.25">
      <c r="A44" s="19" t="s">
        <v>42</v>
      </c>
      <c r="C44" s="3">
        <f>SUM(C45:C52)</f>
        <v>5991.5</v>
      </c>
      <c r="D44" s="3">
        <f t="shared" ref="D44:N44" si="106">SUM(D45:D52)</f>
        <v>37965.913500000002</v>
      </c>
      <c r="E44" s="3">
        <f t="shared" si="106"/>
        <v>92237.742481499998</v>
      </c>
      <c r="F44" s="3">
        <f t="shared" si="106"/>
        <v>122598.7599389735</v>
      </c>
      <c r="G44" s="3">
        <f t="shared" si="106"/>
        <v>144270.05138511432</v>
      </c>
      <c r="H44" s="3">
        <f t="shared" si="106"/>
        <v>204608.90889517151</v>
      </c>
      <c r="I44" s="3">
        <f t="shared" si="106"/>
        <v>224730.17566734209</v>
      </c>
      <c r="J44" s="3">
        <f t="shared" si="106"/>
        <v>252548.41045550161</v>
      </c>
      <c r="K44" s="3">
        <f t="shared" si="106"/>
        <v>320688.39703508298</v>
      </c>
      <c r="L44" s="3">
        <f t="shared" si="106"/>
        <v>359674.04391164664</v>
      </c>
      <c r="M44" s="3">
        <f t="shared" si="106"/>
        <v>394756.55959701352</v>
      </c>
      <c r="N44" s="3">
        <f t="shared" si="106"/>
        <v>468272.37773593562</v>
      </c>
      <c r="O44" s="3">
        <f>SUM(C44:N44)</f>
        <v>2628342.8406032817</v>
      </c>
      <c r="P44" s="3">
        <f>SUM(P45:P52)</f>
        <v>483303.77698294417</v>
      </c>
      <c r="Q44" s="3">
        <f t="shared" ref="Q44:AA44" si="107">SUM(Q45:Q52)</f>
        <v>506130.71140982985</v>
      </c>
      <c r="R44" s="3">
        <f t="shared" si="107"/>
        <v>551413.55114892905</v>
      </c>
      <c r="S44" s="3">
        <f t="shared" si="107"/>
        <v>572958.76579987723</v>
      </c>
      <c r="T44" s="3">
        <f t="shared" si="107"/>
        <v>585984.09491711925</v>
      </c>
      <c r="U44" s="3">
        <f t="shared" si="107"/>
        <v>637843.54942308215</v>
      </c>
      <c r="V44" s="3">
        <f t="shared" si="107"/>
        <v>649648.75491046021</v>
      </c>
      <c r="W44" s="3">
        <f t="shared" si="107"/>
        <v>669311.11484131555</v>
      </c>
      <c r="X44" s="3">
        <f t="shared" si="107"/>
        <v>729452.31880332914</v>
      </c>
      <c r="Y44" s="3">
        <f t="shared" si="107"/>
        <v>760593.24103227584</v>
      </c>
      <c r="Z44" s="3">
        <f t="shared" si="107"/>
        <v>787982.114525137</v>
      </c>
      <c r="AA44" s="3">
        <f t="shared" si="107"/>
        <v>853952.45502637548</v>
      </c>
      <c r="AB44" s="3">
        <f>SUM(AB45:AB52)</f>
        <v>861583.67978657258</v>
      </c>
      <c r="AC44" s="3">
        <f t="shared" ref="AC44:AM44" si="108">SUM(AC45:AC52)</f>
        <v>877152.93687344634</v>
      </c>
      <c r="AD44" s="3">
        <f t="shared" si="108"/>
        <v>915317.84474000521</v>
      </c>
      <c r="AE44" s="3">
        <f t="shared" si="108"/>
        <v>929882.17457707925</v>
      </c>
      <c r="AF44" s="3">
        <f t="shared" si="108"/>
        <v>936061.01976711245</v>
      </c>
      <c r="AG44" s="3">
        <f t="shared" si="108"/>
        <v>981205.79628372146</v>
      </c>
      <c r="AH44" s="3">
        <f t="shared" si="108"/>
        <v>986425.58500007982</v>
      </c>
      <c r="AI44" s="3">
        <f t="shared" si="108"/>
        <v>999629.29391344497</v>
      </c>
      <c r="AJ44" s="3">
        <f t="shared" si="108"/>
        <v>1053436.1654457885</v>
      </c>
      <c r="AK44" s="3">
        <f t="shared" si="108"/>
        <v>1078364.6740292315</v>
      </c>
      <c r="AL44" s="3">
        <f t="shared" si="108"/>
        <v>1099660.6993003385</v>
      </c>
      <c r="AM44" s="3">
        <f t="shared" si="108"/>
        <v>1159655.4491854382</v>
      </c>
      <c r="AN44" s="3">
        <f>SUM(AN45:AN52)</f>
        <v>1161426.0777758243</v>
      </c>
      <c r="AO44" s="3">
        <f t="shared" ref="AO44:AY44" si="109">SUM(AO45:AO52)</f>
        <v>1171247.5137725126</v>
      </c>
      <c r="AP44" s="3">
        <f t="shared" si="109"/>
        <v>1203775.1992049746</v>
      </c>
      <c r="AQ44" s="3">
        <f t="shared" si="109"/>
        <v>1212810.7709507609</v>
      </c>
      <c r="AR44" s="3">
        <f t="shared" si="109"/>
        <v>1213567.2293725794</v>
      </c>
      <c r="AS44" s="3">
        <f t="shared" si="109"/>
        <v>1253393.937917013</v>
      </c>
      <c r="AT44" s="3">
        <f t="shared" si="109"/>
        <v>1253397.9646376311</v>
      </c>
      <c r="AU44" s="3">
        <f t="shared" si="109"/>
        <v>1261486.2436495058</v>
      </c>
      <c r="AV44" s="3">
        <f t="shared" si="109"/>
        <v>1310276.0816747991</v>
      </c>
      <c r="AW44" s="3">
        <f t="shared" si="109"/>
        <v>1330284.0548878293</v>
      </c>
      <c r="AX44" s="3">
        <f t="shared" si="109"/>
        <v>1346754.1813833818</v>
      </c>
      <c r="AY44" s="3">
        <f t="shared" si="109"/>
        <v>1402015.8435501615</v>
      </c>
      <c r="AZ44" s="4">
        <f>SUM(P44:AA44)</f>
        <v>7788574.4488206748</v>
      </c>
      <c r="BA44" s="4">
        <f>SUM(AB44:AM44)</f>
        <v>11878375.318902258</v>
      </c>
      <c r="BB44" s="4">
        <f>SUM(AN44:AY44)</f>
        <v>15120435.098776974</v>
      </c>
    </row>
    <row r="45" spans="1:54" x14ac:dyDescent="0.25">
      <c r="A45" s="5" t="s">
        <v>18</v>
      </c>
      <c r="C45" s="1">
        <f>Surrend_LS!C3</f>
        <v>54</v>
      </c>
      <c r="D45" s="1">
        <f>Surrend_LS!D3</f>
        <v>107.676</v>
      </c>
      <c r="E45" s="1">
        <f>Surrend_LS!E3</f>
        <v>179.029944</v>
      </c>
      <c r="F45" s="1">
        <f>Surrend_LS!F3</f>
        <v>249.95576433599999</v>
      </c>
      <c r="G45" s="1">
        <f>Surrend_LS!G3</f>
        <v>320.456029749984</v>
      </c>
      <c r="H45" s="1">
        <f>Surrend_LS!H3</f>
        <v>390.53329357148408</v>
      </c>
      <c r="I45" s="1">
        <f>Surrend_LS!I3</f>
        <v>460.1900938100552</v>
      </c>
      <c r="J45" s="1">
        <f>Surrend_LS!J3</f>
        <v>529.42895324719484</v>
      </c>
      <c r="K45" s="1">
        <f>Surrend_LS!K3</f>
        <v>598.2523795277117</v>
      </c>
      <c r="L45" s="1">
        <f>Surrend_LS!L3</f>
        <v>666.66286525054545</v>
      </c>
      <c r="M45" s="1">
        <f>Surrend_LS!M3</f>
        <v>734.66288805904219</v>
      </c>
      <c r="N45" s="1">
        <f>Surrend_LS!N3</f>
        <v>802.25491073068793</v>
      </c>
      <c r="O45" s="1">
        <f t="shared" ref="O45:O52" si="110">SUM(C45:N45)</f>
        <v>5093.103122282705</v>
      </c>
      <c r="P45" s="1">
        <f>Surrend_LS!P3</f>
        <v>869.44138126630378</v>
      </c>
      <c r="Q45" s="1">
        <f>Surrend_LS!Q3</f>
        <v>936.2247329787059</v>
      </c>
      <c r="R45" s="1">
        <f>Surrend_LS!R3</f>
        <v>1002.6073845808336</v>
      </c>
      <c r="S45" s="1">
        <f>Surrend_LS!S3</f>
        <v>1068.5917402733487</v>
      </c>
      <c r="T45" s="1">
        <f>Surrend_LS!T3</f>
        <v>1134.1801898317085</v>
      </c>
      <c r="U45" s="1">
        <f>Surrend_LS!U3</f>
        <v>1199.3751086927184</v>
      </c>
      <c r="V45" s="1">
        <f>Surrend_LS!V3</f>
        <v>1264.1788580405621</v>
      </c>
      <c r="W45" s="1">
        <f>Surrend_LS!W3</f>
        <v>1328.5937848923186</v>
      </c>
      <c r="X45" s="1">
        <f>Surrend_LS!X3</f>
        <v>1392.6222221829648</v>
      </c>
      <c r="Y45" s="1">
        <f>Surrend_LS!Y3</f>
        <v>1456.2664888498671</v>
      </c>
      <c r="Z45" s="1">
        <f>Surrend_LS!Z3</f>
        <v>1519.5288899167679</v>
      </c>
      <c r="AA45" s="1">
        <f>Surrend_LS!AA3</f>
        <v>1582.411716577267</v>
      </c>
      <c r="AB45" s="1">
        <f>Surrend_LS!AB3</f>
        <v>1644.9172462778035</v>
      </c>
      <c r="AC45" s="1">
        <f>Surrend_LS!AC3</f>
        <v>1707.0477428001368</v>
      </c>
      <c r="AD45" s="1">
        <f>Surrend_LS!AD3</f>
        <v>1768.8054563433359</v>
      </c>
      <c r="AE45" s="1">
        <f>Surrend_LS!AE3</f>
        <v>1830.1926236052759</v>
      </c>
      <c r="AF45" s="1">
        <f>Surrend_LS!AF3</f>
        <v>1891.2114678636444</v>
      </c>
      <c r="AG45" s="1">
        <f>Surrend_LS!AG3</f>
        <v>1951.8641990564624</v>
      </c>
      <c r="AH45" s="1">
        <f>Surrend_LS!AH3</f>
        <v>2012.1530138621238</v>
      </c>
      <c r="AI45" s="1">
        <f>Surrend_LS!AI3</f>
        <v>2072.0800957789511</v>
      </c>
      <c r="AJ45" s="1">
        <f>Surrend_LS!AJ3</f>
        <v>2131.6476152042769</v>
      </c>
      <c r="AK45" s="1">
        <f>Surrend_LS!AK3</f>
        <v>2190.8577295130513</v>
      </c>
      <c r="AL45" s="1">
        <f>Surrend_LS!AL3</f>
        <v>2249.7125831359731</v>
      </c>
      <c r="AM45" s="1">
        <f>Surrend_LS!AM3</f>
        <v>2308.2143076371572</v>
      </c>
      <c r="AN45" s="1">
        <f>Surrend_LS!AN3</f>
        <v>2366.3650217913346</v>
      </c>
      <c r="AO45" s="1">
        <f>Surrend_LS!AO3</f>
        <v>2424.1668316605865</v>
      </c>
      <c r="AP45" s="1">
        <f>Surrend_LS!AP3</f>
        <v>2481.6218306706232</v>
      </c>
      <c r="AQ45" s="1">
        <f>Surrend_LS!AQ3</f>
        <v>2538.7320996865992</v>
      </c>
      <c r="AR45" s="1">
        <f>Surrend_LS!AR3</f>
        <v>2595.4997070884797</v>
      </c>
      <c r="AS45" s="1">
        <f>Surrend_LS!AS3</f>
        <v>2651.9267088459492</v>
      </c>
      <c r="AT45" s="1">
        <f>Surrend_LS!AT3</f>
        <v>2708.0151485928736</v>
      </c>
      <c r="AU45" s="1">
        <f>Surrend_LS!AU3</f>
        <v>2763.7670577013159</v>
      </c>
      <c r="AV45" s="1">
        <f>Surrend_LS!AV3</f>
        <v>2819.1844553551082</v>
      </c>
      <c r="AW45" s="1">
        <f>Surrend_LS!AW3</f>
        <v>2874.2693486229778</v>
      </c>
      <c r="AX45" s="1">
        <f>Surrend_LS!AX3</f>
        <v>2929.0237325312396</v>
      </c>
      <c r="AY45" s="1">
        <f>Surrend_LS!AY3</f>
        <v>2983.4495901360524</v>
      </c>
      <c r="AZ45" s="2">
        <f t="shared" ref="AZ45:AZ52" si="111">SUM(P45:AA45)</f>
        <v>14754.022498083368</v>
      </c>
      <c r="BA45" s="2">
        <f t="shared" ref="BA45:BA52" si="112">SUM(AB45:AM45)</f>
        <v>23758.704081078195</v>
      </c>
      <c r="BB45" s="2">
        <f t="shared" ref="BB45:BB52" si="113">SUM(AN45:AY45)</f>
        <v>32136.021532683142</v>
      </c>
    </row>
    <row r="46" spans="1:54" x14ac:dyDescent="0.25">
      <c r="A46" s="5" t="s">
        <v>19</v>
      </c>
      <c r="C46" s="1">
        <f>Surrend_LS!C4</f>
        <v>37.5</v>
      </c>
      <c r="D46" s="1">
        <f>Surrend_LS!D4</f>
        <v>74.4375</v>
      </c>
      <c r="E46" s="1">
        <f>Surrend_LS!E4</f>
        <v>110.8209375</v>
      </c>
      <c r="F46" s="1">
        <f>Surrend_LS!F4</f>
        <v>146.65862343749998</v>
      </c>
      <c r="G46" s="1">
        <f>Surrend_LS!G4</f>
        <v>181.95874408593747</v>
      </c>
      <c r="H46" s="1">
        <f>Surrend_LS!H4</f>
        <v>216.7293629246484</v>
      </c>
      <c r="I46" s="1">
        <f>Surrend_LS!I4</f>
        <v>250.97842248077868</v>
      </c>
      <c r="J46" s="1">
        <f>Surrend_LS!J4</f>
        <v>284.71374614356699</v>
      </c>
      <c r="K46" s="1">
        <f>Surrend_LS!K4</f>
        <v>280.44303995141348</v>
      </c>
      <c r="L46" s="1">
        <f>Surrend_LS!L4</f>
        <v>313.73639435214233</v>
      </c>
      <c r="M46" s="1">
        <f>Surrend_LS!M4</f>
        <v>309.03034843686021</v>
      </c>
      <c r="N46" s="1">
        <f>Surrend_LS!N4</f>
        <v>341.89489321030732</v>
      </c>
      <c r="O46" s="1">
        <f t="shared" si="110"/>
        <v>2548.9020125231546</v>
      </c>
      <c r="P46" s="1">
        <f>Surrend_LS!P4</f>
        <v>374.26646981215265</v>
      </c>
      <c r="Q46" s="1">
        <f>Surrend_LS!Q4</f>
        <v>406.15247276497041</v>
      </c>
      <c r="R46" s="1">
        <f>Surrend_LS!R4</f>
        <v>437.56018567349582</v>
      </c>
      <c r="S46" s="1">
        <f>Surrend_LS!S4</f>
        <v>468.4967828883934</v>
      </c>
      <c r="T46" s="1">
        <f>Surrend_LS!T4</f>
        <v>498.96933114506754</v>
      </c>
      <c r="U46" s="1">
        <f>Surrend_LS!U4</f>
        <v>528.98479117789157</v>
      </c>
      <c r="V46" s="1">
        <f>Surrend_LS!V4</f>
        <v>558.55001931022309</v>
      </c>
      <c r="W46" s="1">
        <f>Surrend_LS!W4</f>
        <v>587.67176902056985</v>
      </c>
      <c r="X46" s="1">
        <f>Surrend_LS!X4</f>
        <v>578.85669248526131</v>
      </c>
      <c r="Y46" s="1">
        <f>Surrend_LS!Y4</f>
        <v>607.67384209798229</v>
      </c>
      <c r="Z46" s="1">
        <f>Surrend_LS!Z4</f>
        <v>598.55873446651265</v>
      </c>
      <c r="AA46" s="1">
        <f>Surrend_LS!AA4</f>
        <v>627.08035344951497</v>
      </c>
      <c r="AB46" s="1">
        <f>Surrend_LS!AB4</f>
        <v>655.17414814777226</v>
      </c>
      <c r="AC46" s="1">
        <f>Surrend_LS!AC4</f>
        <v>682.8465359255556</v>
      </c>
      <c r="AD46" s="1">
        <f>Surrend_LS!AD4</f>
        <v>710.1038378866723</v>
      </c>
      <c r="AE46" s="1">
        <f>Surrend_LS!AE4</f>
        <v>736.95228031837223</v>
      </c>
      <c r="AF46" s="1">
        <f>Surrend_LS!AF4</f>
        <v>763.39799611359661</v>
      </c>
      <c r="AG46" s="1">
        <f>Surrend_LS!AG4</f>
        <v>789.44702617189262</v>
      </c>
      <c r="AH46" s="1">
        <f>Surrend_LS!AH4</f>
        <v>815.10532077931418</v>
      </c>
      <c r="AI46" s="1">
        <f>Surrend_LS!AI4</f>
        <v>840.37874096762448</v>
      </c>
      <c r="AJ46" s="1">
        <f>Surrend_LS!AJ4</f>
        <v>827.77305985311011</v>
      </c>
      <c r="AK46" s="1">
        <f>Surrend_LS!AK4</f>
        <v>852.85646395531342</v>
      </c>
      <c r="AL46" s="1">
        <f>Surrend_LS!AL4</f>
        <v>840.06361699598369</v>
      </c>
      <c r="AM46" s="1">
        <f>Surrend_LS!AM4</f>
        <v>864.96266274104391</v>
      </c>
      <c r="AN46" s="1">
        <f>Surrend_LS!AN4</f>
        <v>889.48822279992828</v>
      </c>
      <c r="AO46" s="1">
        <f>Surrend_LS!AO4</f>
        <v>913.64589945792932</v>
      </c>
      <c r="AP46" s="1">
        <f>Surrend_LS!AP4</f>
        <v>937.44121096606034</v>
      </c>
      <c r="AQ46" s="1">
        <f>Surrend_LS!AQ4</f>
        <v>960.8795928015694</v>
      </c>
      <c r="AR46" s="1">
        <f>Surrend_LS!AR4</f>
        <v>983.96639890954589</v>
      </c>
      <c r="AS46" s="1">
        <f>Surrend_LS!AS4</f>
        <v>1006.7069029259028</v>
      </c>
      <c r="AT46" s="1">
        <f>Surrend_LS!AT4</f>
        <v>1029.1062993820142</v>
      </c>
      <c r="AU46" s="1">
        <f>Surrend_LS!AU4</f>
        <v>1051.1697048912843</v>
      </c>
      <c r="AV46" s="1">
        <f>Surrend_LS!AV4</f>
        <v>1035.4021593179148</v>
      </c>
      <c r="AW46" s="1">
        <f>Surrend_LS!AW4</f>
        <v>1057.3711269281459</v>
      </c>
      <c r="AX46" s="1">
        <f>Surrend_LS!AX4</f>
        <v>1041.5105600242239</v>
      </c>
      <c r="AY46" s="1">
        <f>Surrend_LS!AY4</f>
        <v>1063.3879016238604</v>
      </c>
      <c r="AZ46" s="2">
        <f t="shared" si="111"/>
        <v>6272.8214442920362</v>
      </c>
      <c r="BA46" s="2">
        <f t="shared" si="112"/>
        <v>9379.0616898562494</v>
      </c>
      <c r="BB46" s="2">
        <f t="shared" si="113"/>
        <v>11970.075980028381</v>
      </c>
    </row>
    <row r="47" spans="1:54" x14ac:dyDescent="0.25">
      <c r="A47" s="5" t="s">
        <v>20</v>
      </c>
      <c r="C47" s="1">
        <f>Surrend_LS!C5</f>
        <v>899.99999999999989</v>
      </c>
      <c r="D47" s="1">
        <f>Surrend_LS!D5</f>
        <v>883.8</v>
      </c>
      <c r="E47" s="1">
        <f>Surrend_LS!E5</f>
        <v>1767.8915999999999</v>
      </c>
      <c r="F47" s="1">
        <f>Surrend_LS!F5</f>
        <v>1736.0695511999998</v>
      </c>
      <c r="G47" s="1">
        <f>Surrend_LS!G5</f>
        <v>2604.8202992783999</v>
      </c>
      <c r="H47" s="1">
        <f>Surrend_LS!H5</f>
        <v>2557.9335338913888</v>
      </c>
      <c r="I47" s="1">
        <f>Surrend_LS!I5</f>
        <v>3411.8907302813436</v>
      </c>
      <c r="J47" s="1">
        <f>Surrend_LS!J5</f>
        <v>3350.4766971362797</v>
      </c>
      <c r="K47" s="1">
        <f>Surrend_LS!K5</f>
        <v>4190.1681165878272</v>
      </c>
      <c r="L47" s="1">
        <f>Surrend_LS!L5</f>
        <v>4114.7450904892457</v>
      </c>
      <c r="M47" s="1">
        <f>Surrend_LS!M5</f>
        <v>4940.6796788604388</v>
      </c>
      <c r="N47" s="1">
        <f>Surrend_LS!N5</f>
        <v>4851.7474446409515</v>
      </c>
      <c r="O47" s="1">
        <f t="shared" si="110"/>
        <v>35310.222742365877</v>
      </c>
      <c r="P47" s="1">
        <f>Surrend_LS!P5</f>
        <v>5664.4159906374143</v>
      </c>
      <c r="Q47" s="1">
        <f>Surrend_LS!Q5</f>
        <v>5562.4565028059405</v>
      </c>
      <c r="R47" s="1">
        <f>Surrend_LS!R5</f>
        <v>6362.332285755434</v>
      </c>
      <c r="S47" s="1">
        <f>Surrend_LS!S5</f>
        <v>6247.8103046118358</v>
      </c>
      <c r="T47" s="1">
        <f>Surrend_LS!T5</f>
        <v>7035.3497191288225</v>
      </c>
      <c r="U47" s="1">
        <f>Surrend_LS!U5</f>
        <v>6908.7134241845042</v>
      </c>
      <c r="V47" s="1">
        <f>Surrend_LS!V5</f>
        <v>7684.3565825491833</v>
      </c>
      <c r="W47" s="1">
        <f>Surrend_LS!W5</f>
        <v>7546.0381640632986</v>
      </c>
      <c r="X47" s="1">
        <f>Surrend_LS!X5</f>
        <v>8310.2094771101583</v>
      </c>
      <c r="Y47" s="1">
        <f>Surrend_LS!Y5</f>
        <v>8160.6257065221753</v>
      </c>
      <c r="Z47" s="1">
        <f>Surrend_LS!Z5</f>
        <v>8913.7344438047749</v>
      </c>
      <c r="AA47" s="1">
        <f>Surrend_LS!AA5</f>
        <v>8753.287223816289</v>
      </c>
      <c r="AB47" s="1">
        <f>Surrend_LS!AB5</f>
        <v>9495.7280537875977</v>
      </c>
      <c r="AC47" s="1">
        <f>Surrend_LS!AC5</f>
        <v>9324.8049488194192</v>
      </c>
      <c r="AD47" s="1">
        <f>Surrend_LS!AD5</f>
        <v>10056.958459740672</v>
      </c>
      <c r="AE47" s="1">
        <f>Surrend_LS!AE5</f>
        <v>9875.9332074653412</v>
      </c>
      <c r="AF47" s="1">
        <f>Surrend_LS!AF5</f>
        <v>10598.166409730964</v>
      </c>
      <c r="AG47" s="1">
        <f>Surrend_LS!AG5</f>
        <v>10407.399414355808</v>
      </c>
      <c r="AH47" s="1">
        <f>Surrend_LS!AH5</f>
        <v>11120.066224897404</v>
      </c>
      <c r="AI47" s="1">
        <f>Surrend_LS!AI5</f>
        <v>10919.905032849252</v>
      </c>
      <c r="AJ47" s="1">
        <f>Surrend_LS!AJ5</f>
        <v>11623.346742257965</v>
      </c>
      <c r="AK47" s="1">
        <f>Surrend_LS!AK5</f>
        <v>11414.126500897322</v>
      </c>
      <c r="AL47" s="1">
        <f>Surrend_LS!AL5</f>
        <v>12108.672223881169</v>
      </c>
      <c r="AM47" s="1">
        <f>Surrend_LS!AM5</f>
        <v>11890.716123851309</v>
      </c>
      <c r="AN47" s="1">
        <f>Surrend_LS!AN5</f>
        <v>12576.683233621985</v>
      </c>
      <c r="AO47" s="1">
        <f>Surrend_LS!AO5</f>
        <v>12350.302935416788</v>
      </c>
      <c r="AP47" s="1">
        <f>Surrend_LS!AP5</f>
        <v>13027.997482579285</v>
      </c>
      <c r="AQ47" s="1">
        <f>Surrend_LS!AQ5</f>
        <v>12793.493527892859</v>
      </c>
      <c r="AR47" s="1">
        <f>Surrend_LS!AR5</f>
        <v>13463.210644390787</v>
      </c>
      <c r="AS47" s="1">
        <f>Surrend_LS!AS5</f>
        <v>13220.872852791752</v>
      </c>
      <c r="AT47" s="1">
        <f>Surrend_LS!AT5</f>
        <v>13882.897141441501</v>
      </c>
      <c r="AU47" s="1">
        <f>Surrend_LS!AU5</f>
        <v>13633.004992895554</v>
      </c>
      <c r="AV47" s="1">
        <f>Surrend_LS!AV5</f>
        <v>14287.610903023435</v>
      </c>
      <c r="AW47" s="1">
        <f>Surrend_LS!AW5</f>
        <v>14030.433906769013</v>
      </c>
      <c r="AX47" s="1">
        <f>Surrend_LS!AX5</f>
        <v>14677.886096447171</v>
      </c>
      <c r="AY47" s="1">
        <f>Surrend_LS!AY5</f>
        <v>14413.684146711123</v>
      </c>
      <c r="AZ47" s="2">
        <f t="shared" si="111"/>
        <v>87149.329824989836</v>
      </c>
      <c r="BA47" s="2">
        <f t="shared" si="112"/>
        <v>128835.82334253422</v>
      </c>
      <c r="BB47" s="2">
        <f t="shared" si="113"/>
        <v>162358.07786398125</v>
      </c>
    </row>
    <row r="48" spans="1:54" x14ac:dyDescent="0.25">
      <c r="A48" s="5" t="s">
        <v>21</v>
      </c>
      <c r="C48" s="1">
        <f>Surrend_LS!C6</f>
        <v>5000</v>
      </c>
      <c r="D48" s="1">
        <f>Surrend_LS!D6</f>
        <v>9900</v>
      </c>
      <c r="E48" s="1">
        <f>Surrend_LS!E6</f>
        <v>9702</v>
      </c>
      <c r="F48" s="1">
        <f>Surrend_LS!F6</f>
        <v>14507.960000000001</v>
      </c>
      <c r="G48" s="1">
        <f>Surrend_LS!G6</f>
        <v>19217.800800000001</v>
      </c>
      <c r="H48" s="1">
        <f>Surrend_LS!H6</f>
        <v>18833.444784000003</v>
      </c>
      <c r="I48" s="1">
        <f>Surrend_LS!I6</f>
        <v>23456.775888320004</v>
      </c>
      <c r="J48" s="1">
        <f>Surrend_LS!J6</f>
        <v>27987.640370553603</v>
      </c>
      <c r="K48" s="1">
        <f>Surrend_LS!K6</f>
        <v>27427.887563142529</v>
      </c>
      <c r="L48" s="1">
        <f>Surrend_LS!L6</f>
        <v>26879.329811879681</v>
      </c>
      <c r="M48" s="1">
        <f>Surrend_LS!M6</f>
        <v>31341.743215642087</v>
      </c>
      <c r="N48" s="1">
        <f>Surrend_LS!N6</f>
        <v>30714.908351329243</v>
      </c>
      <c r="O48" s="1">
        <f t="shared" si="110"/>
        <v>244969.49078486714</v>
      </c>
      <c r="P48" s="1">
        <f>Surrend_LS!P6</f>
        <v>35100.610184302663</v>
      </c>
      <c r="Q48" s="1">
        <f>Surrend_LS!Q6</f>
        <v>39398.597980616607</v>
      </c>
      <c r="R48" s="1">
        <f>Surrend_LS!R6</f>
        <v>38610.626021004275</v>
      </c>
      <c r="S48" s="1">
        <f>Surrend_LS!S6</f>
        <v>42838.413500584196</v>
      </c>
      <c r="T48" s="1">
        <f>Surrend_LS!T6</f>
        <v>46981.645230572511</v>
      </c>
      <c r="U48" s="1">
        <f>Surrend_LS!U6</f>
        <v>46042.012325961063</v>
      </c>
      <c r="V48" s="1">
        <f>Surrend_LS!V6</f>
        <v>50121.172079441836</v>
      </c>
      <c r="W48" s="1">
        <f>Surrend_LS!W6</f>
        <v>54118.748637853008</v>
      </c>
      <c r="X48" s="1">
        <f>Surrend_LS!X6</f>
        <v>53036.37366509594</v>
      </c>
      <c r="Y48" s="1">
        <f>Surrend_LS!Y6</f>
        <v>51975.646191794025</v>
      </c>
      <c r="Z48" s="1">
        <f>Surrend_LS!Z6</f>
        <v>55936.133267958146</v>
      </c>
      <c r="AA48" s="1">
        <f>Surrend_LS!AA6</f>
        <v>54817.410602598982</v>
      </c>
      <c r="AB48" s="1">
        <f>Surrend_LS!AB6</f>
        <v>58721.062390547006</v>
      </c>
      <c r="AC48" s="1">
        <f>Surrend_LS!AC6</f>
        <v>62546.641142736073</v>
      </c>
      <c r="AD48" s="1">
        <f>Surrend_LS!AD6</f>
        <v>61295.708319881349</v>
      </c>
      <c r="AE48" s="1">
        <f>Surrend_LS!AE6</f>
        <v>65069.794153483715</v>
      </c>
      <c r="AF48" s="1">
        <f>Surrend_LS!AF6</f>
        <v>68768.398270414051</v>
      </c>
      <c r="AG48" s="1">
        <f>Surrend_LS!AG6</f>
        <v>67393.030305005756</v>
      </c>
      <c r="AH48" s="1">
        <f>Surrend_LS!AH6</f>
        <v>71045.169698905651</v>
      </c>
      <c r="AI48" s="1">
        <f>Surrend_LS!AI6</f>
        <v>74624.266304927529</v>
      </c>
      <c r="AJ48" s="1">
        <f>Surrend_LS!AJ6</f>
        <v>73131.780978828989</v>
      </c>
      <c r="AK48" s="1">
        <f>Surrend_LS!AK6</f>
        <v>71669.145359252405</v>
      </c>
      <c r="AL48" s="1">
        <f>Surrend_LS!AL6</f>
        <v>75235.762452067356</v>
      </c>
      <c r="AM48" s="1">
        <f>Surrend_LS!AM6</f>
        <v>73731.047203025999</v>
      </c>
      <c r="AN48" s="1">
        <f>Surrend_LS!AN6</f>
        <v>77256.426258965497</v>
      </c>
      <c r="AO48" s="1">
        <f>Surrend_LS!AO6</f>
        <v>80711.297733786181</v>
      </c>
      <c r="AP48" s="1">
        <f>Surrend_LS!AP6</f>
        <v>79097.071779110454</v>
      </c>
      <c r="AQ48" s="1">
        <f>Surrend_LS!AQ6</f>
        <v>82515.130343528246</v>
      </c>
      <c r="AR48" s="1">
        <f>Surrend_LS!AR6</f>
        <v>85864.82773665768</v>
      </c>
      <c r="AS48" s="1">
        <f>Surrend_LS!AS6</f>
        <v>84147.531181924511</v>
      </c>
      <c r="AT48" s="1">
        <f>Surrend_LS!AT6</f>
        <v>87464.580558286019</v>
      </c>
      <c r="AU48" s="1">
        <f>Surrend_LS!AU6</f>
        <v>90715.288947120294</v>
      </c>
      <c r="AV48" s="1">
        <f>Surrend_LS!AV6</f>
        <v>88900.983168177889</v>
      </c>
      <c r="AW48" s="1">
        <f>Surrend_LS!AW6</f>
        <v>87122.963504814325</v>
      </c>
      <c r="AX48" s="1">
        <f>Surrend_LS!AX6</f>
        <v>90380.504234718028</v>
      </c>
      <c r="AY48" s="1">
        <f>Surrend_LS!AY6</f>
        <v>88572.894150023669</v>
      </c>
      <c r="AZ48" s="2">
        <f t="shared" si="111"/>
        <v>568977.38968778332</v>
      </c>
      <c r="BA48" s="2">
        <f t="shared" si="112"/>
        <v>823231.80657907599</v>
      </c>
      <c r="BB48" s="2">
        <f t="shared" si="113"/>
        <v>1022749.4995971129</v>
      </c>
    </row>
    <row r="49" spans="1:54" x14ac:dyDescent="0.25">
      <c r="A49" s="5" t="s">
        <v>22</v>
      </c>
      <c r="C49" s="1">
        <f>Surrend_LS!C7</f>
        <v>0</v>
      </c>
      <c r="D49" s="1">
        <f>Surrend_LS!D7</f>
        <v>18000</v>
      </c>
      <c r="E49" s="1">
        <f>Surrend_LS!E7</f>
        <v>35640</v>
      </c>
      <c r="F49" s="1">
        <f>Surrend_LS!F7</f>
        <v>52927.200000000004</v>
      </c>
      <c r="G49" s="1">
        <f>Surrend_LS!G7</f>
        <v>69868.656000000003</v>
      </c>
      <c r="H49" s="1">
        <f>Surrend_LS!H7</f>
        <v>86471.282879999984</v>
      </c>
      <c r="I49" s="1">
        <f>Surrend_LS!I7</f>
        <v>102741.85722239999</v>
      </c>
      <c r="J49" s="1">
        <f>Surrend_LS!J7</f>
        <v>118687.02007795199</v>
      </c>
      <c r="K49" s="1">
        <f>Surrend_LS!K7</f>
        <v>152313.27967639297</v>
      </c>
      <c r="L49" s="1">
        <f>Surrend_LS!L7</f>
        <v>185267.01408286512</v>
      </c>
      <c r="M49" s="1">
        <f>Surrend_LS!M7</f>
        <v>217561.6738012078</v>
      </c>
      <c r="N49" s="1">
        <f>Surrend_LS!N7</f>
        <v>249210.44032518365</v>
      </c>
      <c r="O49" s="1">
        <f t="shared" si="110"/>
        <v>1288688.4240660015</v>
      </c>
      <c r="P49" s="1">
        <f>Surrend_LS!P7</f>
        <v>262226.23151868</v>
      </c>
      <c r="Q49" s="1">
        <f>Surrend_LS!Q7</f>
        <v>274981.70688830636</v>
      </c>
      <c r="R49" s="1">
        <f>Surrend_LS!R7</f>
        <v>287482.07275054022</v>
      </c>
      <c r="S49" s="1">
        <f>Surrend_LS!S7</f>
        <v>299732.43129552942</v>
      </c>
      <c r="T49" s="1">
        <f>Surrend_LS!T7</f>
        <v>311737.78266961884</v>
      </c>
      <c r="U49" s="1">
        <f>Surrend_LS!U7</f>
        <v>323503.02701622649</v>
      </c>
      <c r="V49" s="1">
        <f>Surrend_LS!V7</f>
        <v>335032.96647590195</v>
      </c>
      <c r="W49" s="1">
        <f>Surrend_LS!W7</f>
        <v>346332.30714638392</v>
      </c>
      <c r="X49" s="1">
        <f>Surrend_LS!X7</f>
        <v>375405.66100345622</v>
      </c>
      <c r="Y49" s="1">
        <f>Surrend_LS!Y7</f>
        <v>403897.54778338707</v>
      </c>
      <c r="Z49" s="1">
        <f>Surrend_LS!Z7</f>
        <v>431819.59682771936</v>
      </c>
      <c r="AA49" s="1">
        <f>Surrend_LS!AA7</f>
        <v>459183.20489116496</v>
      </c>
      <c r="AB49" s="1">
        <f>Surrend_LS!AB7</f>
        <v>467999.5407933417</v>
      </c>
      <c r="AC49" s="1">
        <f>Surrend_LS!AC7</f>
        <v>476639.5499774749</v>
      </c>
      <c r="AD49" s="1">
        <f>Surrend_LS!AD7</f>
        <v>485106.7589779254</v>
      </c>
      <c r="AE49" s="1">
        <f>Surrend_LS!AE7</f>
        <v>493404.62379836693</v>
      </c>
      <c r="AF49" s="1">
        <f>Surrend_LS!AF7</f>
        <v>501536.53132239962</v>
      </c>
      <c r="AG49" s="1">
        <f>Surrend_LS!AG7</f>
        <v>509505.80069595162</v>
      </c>
      <c r="AH49" s="1">
        <f>Surrend_LS!AH7</f>
        <v>517315.68468203256</v>
      </c>
      <c r="AI49" s="1">
        <f>Surrend_LS!AI7</f>
        <v>524969.37098839192</v>
      </c>
      <c r="AJ49" s="1">
        <f>Surrend_LS!AJ7</f>
        <v>550469.98356862401</v>
      </c>
      <c r="AK49" s="1">
        <f>Surrend_LS!AK7</f>
        <v>575460.58389725152</v>
      </c>
      <c r="AL49" s="1">
        <f>Surrend_LS!AL7</f>
        <v>599951.37221930653</v>
      </c>
      <c r="AM49" s="1">
        <f>Surrend_LS!AM7</f>
        <v>623952.34477492038</v>
      </c>
      <c r="AN49" s="1">
        <f>Surrend_LS!AN7</f>
        <v>629473.29787942197</v>
      </c>
      <c r="AO49" s="1">
        <f>Surrend_LS!AO7</f>
        <v>634883.83192183357</v>
      </c>
      <c r="AP49" s="1">
        <f>Surrend_LS!AP7</f>
        <v>640186.15528339695</v>
      </c>
      <c r="AQ49" s="1">
        <f>Surrend_LS!AQ7</f>
        <v>645382.43217772897</v>
      </c>
      <c r="AR49" s="1">
        <f>Surrend_LS!AR7</f>
        <v>650474.78353417444</v>
      </c>
      <c r="AS49" s="1">
        <f>Surrend_LS!AS7</f>
        <v>655465.28786349099</v>
      </c>
      <c r="AT49" s="1">
        <f>Surrend_LS!AT7</f>
        <v>660355.98210622114</v>
      </c>
      <c r="AU49" s="1">
        <f>Surrend_LS!AU7</f>
        <v>665148.86246409675</v>
      </c>
      <c r="AV49" s="1">
        <f>Surrend_LS!AV7</f>
        <v>687845.8852148148</v>
      </c>
      <c r="AW49" s="1">
        <f>Surrend_LS!AW7</f>
        <v>710088.96751051862</v>
      </c>
      <c r="AX49" s="1">
        <f>Surrend_LS!AX7</f>
        <v>731887.18816030817</v>
      </c>
      <c r="AY49" s="1">
        <f>Surrend_LS!AY7</f>
        <v>753249.44439710199</v>
      </c>
      <c r="AZ49" s="2">
        <f t="shared" si="111"/>
        <v>4111334.5362669146</v>
      </c>
      <c r="BA49" s="2">
        <f t="shared" si="112"/>
        <v>6326312.1456959872</v>
      </c>
      <c r="BB49" s="2">
        <f t="shared" si="113"/>
        <v>8064442.1185131082</v>
      </c>
    </row>
    <row r="50" spans="1:54" x14ac:dyDescent="0.25">
      <c r="A50" s="5" t="s">
        <v>23</v>
      </c>
      <c r="C50" s="1">
        <f>Surrend_LS!C8</f>
        <v>0</v>
      </c>
      <c r="D50" s="1">
        <f>Surrend_LS!D8</f>
        <v>0</v>
      </c>
      <c r="E50" s="1">
        <f>Surrend_LS!E8</f>
        <v>36000</v>
      </c>
      <c r="F50" s="1">
        <f>Surrend_LS!F8</f>
        <v>35352</v>
      </c>
      <c r="G50" s="1">
        <f>Surrend_LS!G8</f>
        <v>34715.663999999997</v>
      </c>
      <c r="H50" s="1">
        <f>Surrend_LS!H8</f>
        <v>70090.782047999994</v>
      </c>
      <c r="I50" s="1">
        <f>Surrend_LS!I8</f>
        <v>68829.147971136001</v>
      </c>
      <c r="J50" s="1">
        <f>Surrend_LS!J8</f>
        <v>67590.223307655542</v>
      </c>
      <c r="K50" s="1">
        <f>Surrend_LS!K8</f>
        <v>102373.59928811774</v>
      </c>
      <c r="L50" s="1">
        <f>Surrend_LS!L8</f>
        <v>100530.87450093162</v>
      </c>
      <c r="M50" s="1">
        <f>Surrend_LS!M8</f>
        <v>98721.318759914851</v>
      </c>
      <c r="N50" s="1">
        <f>Surrend_LS!N8</f>
        <v>132944.3350222364</v>
      </c>
      <c r="O50" s="1">
        <f t="shared" si="110"/>
        <v>747147.94489799207</v>
      </c>
      <c r="P50" s="1">
        <f>Surrend_LS!P8</f>
        <v>130551.33699183614</v>
      </c>
      <c r="Q50" s="1">
        <f>Surrend_LS!Q8</f>
        <v>128201.41292598308</v>
      </c>
      <c r="R50" s="1">
        <f>Surrend_LS!R8</f>
        <v>161893.78749331538</v>
      </c>
      <c r="S50" s="1">
        <f>Surrend_LS!S8</f>
        <v>158979.69931843574</v>
      </c>
      <c r="T50" s="1">
        <f>Surrend_LS!T8</f>
        <v>156118.06473070389</v>
      </c>
      <c r="U50" s="1">
        <f>Surrend_LS!U8</f>
        <v>189307.93956555123</v>
      </c>
      <c r="V50" s="1">
        <f>Surrend_LS!V8</f>
        <v>185900.39665337131</v>
      </c>
      <c r="W50" s="1">
        <f>Surrend_LS!W8</f>
        <v>182554.18951361065</v>
      </c>
      <c r="X50" s="1">
        <f>Surrend_LS!X8</f>
        <v>215268.21410236566</v>
      </c>
      <c r="Y50" s="1">
        <f>Surrend_LS!Y8</f>
        <v>211393.38624852308</v>
      </c>
      <c r="Z50" s="1">
        <f>Surrend_LS!Z8</f>
        <v>207588.30529604966</v>
      </c>
      <c r="AA50" s="1">
        <f>Surrend_LS!AA8</f>
        <v>239851.71580072076</v>
      </c>
      <c r="AB50" s="1">
        <f>Surrend_LS!AB8</f>
        <v>235534.38491630775</v>
      </c>
      <c r="AC50" s="1">
        <f>Surrend_LS!AC8</f>
        <v>231294.76598781423</v>
      </c>
      <c r="AD50" s="1">
        <f>Surrend_LS!AD8</f>
        <v>263131.46020003362</v>
      </c>
      <c r="AE50" s="1">
        <f>Surrend_LS!AE8</f>
        <v>258395.09391643299</v>
      </c>
      <c r="AF50" s="1">
        <f>Surrend_LS!AF8</f>
        <v>253743.98222593719</v>
      </c>
      <c r="AG50" s="1">
        <f>Surrend_LS!AG8</f>
        <v>285176.59054587031</v>
      </c>
      <c r="AH50" s="1">
        <f>Surrend_LS!AH8</f>
        <v>280043.41191604466</v>
      </c>
      <c r="AI50" s="1">
        <f>Surrend_LS!AI8</f>
        <v>275002.6305015558</v>
      </c>
      <c r="AJ50" s="1">
        <f>Surrend_LS!AJ8</f>
        <v>306052.5831525278</v>
      </c>
      <c r="AK50" s="1">
        <f>Surrend_LS!AK8</f>
        <v>300543.63665578229</v>
      </c>
      <c r="AL50" s="1">
        <f>Surrend_LS!AL8</f>
        <v>295133.85119597823</v>
      </c>
      <c r="AM50" s="1">
        <f>Surrend_LS!AM8</f>
        <v>325821.44187445065</v>
      </c>
      <c r="AN50" s="1">
        <f>Surrend_LS!AN8</f>
        <v>319956.65592071047</v>
      </c>
      <c r="AO50" s="1">
        <f>Surrend_LS!AO8</f>
        <v>314197.4361141377</v>
      </c>
      <c r="AP50" s="1">
        <f>Surrend_LS!AP8</f>
        <v>344541.88226408325</v>
      </c>
      <c r="AQ50" s="1">
        <f>Surrend_LS!AQ8</f>
        <v>338340.12838332972</v>
      </c>
      <c r="AR50" s="1">
        <f>Surrend_LS!AR8</f>
        <v>332250.00607242977</v>
      </c>
      <c r="AS50" s="1">
        <f>Surrend_LS!AS8</f>
        <v>362269.50596312608</v>
      </c>
      <c r="AT50" s="1">
        <f>Surrend_LS!AT8</f>
        <v>355748.65485578985</v>
      </c>
      <c r="AU50" s="1">
        <f>Surrend_LS!AU8</f>
        <v>349345.17906838557</v>
      </c>
      <c r="AV50" s="1">
        <f>Surrend_LS!AV8</f>
        <v>379056.9658451546</v>
      </c>
      <c r="AW50" s="1">
        <f>Surrend_LS!AW8</f>
        <v>372233.94045994186</v>
      </c>
      <c r="AX50" s="1">
        <f>Surrend_LS!AX8</f>
        <v>365533.72953166295</v>
      </c>
      <c r="AY50" s="1">
        <f>Surrend_LS!AY8</f>
        <v>394954.12240009295</v>
      </c>
      <c r="AZ50" s="2">
        <f t="shared" si="111"/>
        <v>2167608.4486404667</v>
      </c>
      <c r="BA50" s="2">
        <f t="shared" si="112"/>
        <v>3309873.8330887356</v>
      </c>
      <c r="BB50" s="2">
        <f t="shared" si="113"/>
        <v>4228428.2068788446</v>
      </c>
    </row>
    <row r="51" spans="1:54" x14ac:dyDescent="0.25">
      <c r="A51" s="5" t="s">
        <v>24</v>
      </c>
      <c r="C51" s="1">
        <f>Surrend_LS!C9</f>
        <v>0</v>
      </c>
      <c r="D51" s="1">
        <f>Surrend_LS!D9</f>
        <v>9000</v>
      </c>
      <c r="E51" s="1">
        <f>Surrend_LS!E9</f>
        <v>8838</v>
      </c>
      <c r="F51" s="1">
        <f>Surrend_LS!F9</f>
        <v>17678.915999999997</v>
      </c>
      <c r="G51" s="1">
        <f>Surrend_LS!G9</f>
        <v>17360.695511999998</v>
      </c>
      <c r="H51" s="1">
        <f>Surrend_LS!H9</f>
        <v>26048.202992783998</v>
      </c>
      <c r="I51" s="1">
        <f>Surrend_LS!I9</f>
        <v>25579.335338913887</v>
      </c>
      <c r="J51" s="1">
        <f>Surrend_LS!J9</f>
        <v>34118.907302813437</v>
      </c>
      <c r="K51" s="1">
        <f>Surrend_LS!K9</f>
        <v>33504.766971362791</v>
      </c>
      <c r="L51" s="1">
        <f>Surrend_LS!L9</f>
        <v>41901.681165878268</v>
      </c>
      <c r="M51" s="1">
        <f>Surrend_LS!M9</f>
        <v>41147.450904892459</v>
      </c>
      <c r="N51" s="1">
        <f>Surrend_LS!N9</f>
        <v>49406.796788604399</v>
      </c>
      <c r="O51" s="1">
        <f t="shared" si="110"/>
        <v>304584.75297724921</v>
      </c>
      <c r="P51" s="1">
        <f>Surrend_LS!P9</f>
        <v>48517.47444640952</v>
      </c>
      <c r="Q51" s="1">
        <f>Surrend_LS!Q9</f>
        <v>56644.159906374152</v>
      </c>
      <c r="R51" s="1">
        <f>Surrend_LS!R9</f>
        <v>55624.565028059413</v>
      </c>
      <c r="S51" s="1">
        <f>Surrend_LS!S9</f>
        <v>63623.322857554347</v>
      </c>
      <c r="T51" s="1">
        <f>Surrend_LS!T9</f>
        <v>62478.103046118362</v>
      </c>
      <c r="U51" s="1">
        <f>Surrend_LS!U9</f>
        <v>70353.497191288232</v>
      </c>
      <c r="V51" s="1">
        <f>Surrend_LS!V9</f>
        <v>69087.134241845051</v>
      </c>
      <c r="W51" s="1">
        <f>Surrend_LS!W9</f>
        <v>76843.565825491838</v>
      </c>
      <c r="X51" s="1">
        <f>Surrend_LS!X9</f>
        <v>75460.381640632986</v>
      </c>
      <c r="Y51" s="1">
        <f>Surrend_LS!Y9</f>
        <v>83102.094771101591</v>
      </c>
      <c r="Z51" s="1">
        <f>Surrend_LS!Z9</f>
        <v>81606.257065221769</v>
      </c>
      <c r="AA51" s="1">
        <f>Surrend_LS!AA9</f>
        <v>89137.344438047774</v>
      </c>
      <c r="AB51" s="1">
        <f>Surrend_LS!AB9</f>
        <v>87532.87223816292</v>
      </c>
      <c r="AC51" s="1">
        <f>Surrend_LS!AC9</f>
        <v>94957.28053787598</v>
      </c>
      <c r="AD51" s="1">
        <f>Surrend_LS!AD9</f>
        <v>93248.049488194214</v>
      </c>
      <c r="AE51" s="1">
        <f>Surrend_LS!AE9</f>
        <v>100569.58459740671</v>
      </c>
      <c r="AF51" s="1">
        <f>Surrend_LS!AF9</f>
        <v>98759.332074653386</v>
      </c>
      <c r="AG51" s="1">
        <f>Surrend_LS!AG9</f>
        <v>105981.66409730962</v>
      </c>
      <c r="AH51" s="1">
        <f>Surrend_LS!AH9</f>
        <v>104073.99414355804</v>
      </c>
      <c r="AI51" s="1">
        <f>Surrend_LS!AI9</f>
        <v>111200.66224897401</v>
      </c>
      <c r="AJ51" s="1">
        <f>Surrend_LS!AJ9</f>
        <v>109199.05032849248</v>
      </c>
      <c r="AK51" s="1">
        <f>Surrend_LS!AK9</f>
        <v>116233.46742257962</v>
      </c>
      <c r="AL51" s="1">
        <f>Surrend_LS!AL9</f>
        <v>114141.26500897319</v>
      </c>
      <c r="AM51" s="1">
        <f>Surrend_LS!AM9</f>
        <v>121086.72223881168</v>
      </c>
      <c r="AN51" s="1">
        <f>Surrend_LS!AN9</f>
        <v>118907.16123851307</v>
      </c>
      <c r="AO51" s="1">
        <f>Surrend_LS!AO9</f>
        <v>125766.83233621983</v>
      </c>
      <c r="AP51" s="1">
        <f>Surrend_LS!AP9</f>
        <v>123503.02935416787</v>
      </c>
      <c r="AQ51" s="1">
        <f>Surrend_LS!AQ9</f>
        <v>130279.97482579284</v>
      </c>
      <c r="AR51" s="1">
        <f>Surrend_LS!AR9</f>
        <v>127934.93527892858</v>
      </c>
      <c r="AS51" s="1">
        <f>Surrend_LS!AS9</f>
        <v>134632.10644390786</v>
      </c>
      <c r="AT51" s="1">
        <f>Surrend_LS!AT9</f>
        <v>132208.7285279175</v>
      </c>
      <c r="AU51" s="1">
        <f>Surrend_LS!AU9</f>
        <v>138828.97141441499</v>
      </c>
      <c r="AV51" s="1">
        <f>Surrend_LS!AV9</f>
        <v>136330.04992895553</v>
      </c>
      <c r="AW51" s="1">
        <f>Surrend_LS!AW9</f>
        <v>142876.10903023431</v>
      </c>
      <c r="AX51" s="1">
        <f>Surrend_LS!AX9</f>
        <v>140304.3390676901</v>
      </c>
      <c r="AY51" s="1">
        <f>Surrend_LS!AY9</f>
        <v>146778.86096447168</v>
      </c>
      <c r="AZ51" s="2">
        <f t="shared" si="111"/>
        <v>832477.90045814496</v>
      </c>
      <c r="BA51" s="2">
        <f t="shared" si="112"/>
        <v>1256983.9444249917</v>
      </c>
      <c r="BB51" s="2">
        <f t="shared" si="113"/>
        <v>1598351.0984112143</v>
      </c>
    </row>
    <row r="52" spans="1:54" x14ac:dyDescent="0.25">
      <c r="A52" s="5" t="s">
        <v>25</v>
      </c>
      <c r="C52" s="1">
        <f>Surrend_LS!C10</f>
        <v>0</v>
      </c>
      <c r="D52" s="1">
        <f>Surrend_LS!D10</f>
        <v>0</v>
      </c>
      <c r="E52" s="1">
        <f>Surrend_LS!E10</f>
        <v>0</v>
      </c>
      <c r="F52" s="1">
        <f>Surrend_LS!F10</f>
        <v>0</v>
      </c>
      <c r="G52" s="1">
        <f>Surrend_LS!G10</f>
        <v>0</v>
      </c>
      <c r="H52" s="1">
        <f>Surrend_LS!H10</f>
        <v>0</v>
      </c>
      <c r="I52" s="1">
        <f>Surrend_LS!I10</f>
        <v>0</v>
      </c>
      <c r="J52" s="1">
        <f>Surrend_LS!J10</f>
        <v>0</v>
      </c>
      <c r="K52" s="1">
        <f>Surrend_LS!K10</f>
        <v>0</v>
      </c>
      <c r="L52" s="1">
        <f>Surrend_LS!L10</f>
        <v>0</v>
      </c>
      <c r="M52" s="1">
        <f>Surrend_LS!M10</f>
        <v>0</v>
      </c>
      <c r="N52" s="1">
        <f>Surrend_LS!N10</f>
        <v>0</v>
      </c>
      <c r="O52" s="1">
        <f t="shared" si="110"/>
        <v>0</v>
      </c>
      <c r="P52" s="1">
        <f>Surrend_LS!P10</f>
        <v>0</v>
      </c>
      <c r="Q52" s="1">
        <f>Surrend_LS!Q10</f>
        <v>0</v>
      </c>
      <c r="R52" s="1">
        <f>Surrend_LS!R10</f>
        <v>0</v>
      </c>
      <c r="S52" s="1">
        <f>Surrend_LS!S10</f>
        <v>0</v>
      </c>
      <c r="T52" s="1">
        <f>Surrend_LS!T10</f>
        <v>0</v>
      </c>
      <c r="U52" s="1">
        <f>Surrend_LS!U10</f>
        <v>0</v>
      </c>
      <c r="V52" s="1">
        <f>Surrend_LS!V10</f>
        <v>0</v>
      </c>
      <c r="W52" s="1">
        <f>Surrend_LS!W10</f>
        <v>0</v>
      </c>
      <c r="X52" s="1">
        <f>Surrend_LS!X10</f>
        <v>0</v>
      </c>
      <c r="Y52" s="1">
        <f>Surrend_LS!Y10</f>
        <v>0</v>
      </c>
      <c r="Z52" s="1">
        <f>Surrend_LS!Z10</f>
        <v>0</v>
      </c>
      <c r="AA52" s="1">
        <f>Surrend_LS!AA10</f>
        <v>0</v>
      </c>
      <c r="AB52" s="1">
        <f>Surrend_LS!AB10</f>
        <v>0</v>
      </c>
      <c r="AC52" s="1">
        <f>Surrend_LS!AC10</f>
        <v>0</v>
      </c>
      <c r="AD52" s="1">
        <f>Surrend_LS!AD10</f>
        <v>0</v>
      </c>
      <c r="AE52" s="1">
        <f>Surrend_LS!AE10</f>
        <v>0</v>
      </c>
      <c r="AF52" s="1">
        <f>Surrend_LS!AF10</f>
        <v>0</v>
      </c>
      <c r="AG52" s="1">
        <f>Surrend_LS!AG10</f>
        <v>0</v>
      </c>
      <c r="AH52" s="1">
        <f>Surrend_LS!AH10</f>
        <v>0</v>
      </c>
      <c r="AI52" s="1">
        <f>Surrend_LS!AI10</f>
        <v>0</v>
      </c>
      <c r="AJ52" s="1">
        <f>Surrend_LS!AJ10</f>
        <v>0</v>
      </c>
      <c r="AK52" s="1">
        <f>Surrend_LS!AK10</f>
        <v>0</v>
      </c>
      <c r="AL52" s="1">
        <f>Surrend_LS!AL10</f>
        <v>0</v>
      </c>
      <c r="AM52" s="1">
        <f>Surrend_LS!AM10</f>
        <v>0</v>
      </c>
      <c r="AN52" s="1">
        <f>Surrend_LS!AN10</f>
        <v>0</v>
      </c>
      <c r="AO52" s="1">
        <f>Surrend_LS!AO10</f>
        <v>0</v>
      </c>
      <c r="AP52" s="1">
        <f>Surrend_LS!AP10</f>
        <v>0</v>
      </c>
      <c r="AQ52" s="1">
        <f>Surrend_LS!AQ10</f>
        <v>0</v>
      </c>
      <c r="AR52" s="1">
        <f>Surrend_LS!AR10</f>
        <v>0</v>
      </c>
      <c r="AS52" s="1">
        <f>Surrend_LS!AS10</f>
        <v>0</v>
      </c>
      <c r="AT52" s="1">
        <f>Surrend_LS!AT10</f>
        <v>0</v>
      </c>
      <c r="AU52" s="1">
        <f>Surrend_LS!AU10</f>
        <v>0</v>
      </c>
      <c r="AV52" s="1">
        <f>Surrend_LS!AV10</f>
        <v>0</v>
      </c>
      <c r="AW52" s="1">
        <f>Surrend_LS!AW10</f>
        <v>0</v>
      </c>
      <c r="AX52" s="1">
        <f>Surrend_LS!AX10</f>
        <v>0</v>
      </c>
      <c r="AY52" s="1">
        <f>Surrend_LS!AY10</f>
        <v>0</v>
      </c>
      <c r="AZ52" s="2">
        <f t="shared" si="111"/>
        <v>0</v>
      </c>
      <c r="BA52" s="2">
        <f t="shared" si="112"/>
        <v>0</v>
      </c>
      <c r="BB52" s="2">
        <f t="shared" si="113"/>
        <v>0</v>
      </c>
    </row>
    <row r="54" spans="1:54" x14ac:dyDescent="0.25">
      <c r="A54" s="19" t="s">
        <v>45</v>
      </c>
      <c r="C54" s="3">
        <f>C24-C44</f>
        <v>305508.5</v>
      </c>
      <c r="D54" s="3">
        <f t="shared" ref="D54:O54" si="114">D24-D44</f>
        <v>1623534.0865</v>
      </c>
      <c r="E54" s="3">
        <f t="shared" si="114"/>
        <v>2872262.2575185001</v>
      </c>
      <c r="F54" s="3">
        <f t="shared" si="114"/>
        <v>1541901.2400610265</v>
      </c>
      <c r="G54" s="3">
        <f t="shared" si="114"/>
        <v>1070229.9486148856</v>
      </c>
      <c r="H54" s="3">
        <f t="shared" si="114"/>
        <v>3209891.0911048283</v>
      </c>
      <c r="I54" s="3">
        <f t="shared" si="114"/>
        <v>989769.82433265797</v>
      </c>
      <c r="J54" s="3">
        <f t="shared" si="114"/>
        <v>1411951.5895444984</v>
      </c>
      <c r="K54" s="3">
        <f t="shared" si="114"/>
        <v>3541311.6029649172</v>
      </c>
      <c r="L54" s="3">
        <f t="shared" si="114"/>
        <v>1954825.9560883534</v>
      </c>
      <c r="M54" s="3">
        <f t="shared" si="114"/>
        <v>1717243.4404029865</v>
      </c>
      <c r="N54" s="3">
        <f t="shared" si="114"/>
        <v>3846227.6222640644</v>
      </c>
      <c r="O54" s="3">
        <f t="shared" si="114"/>
        <v>24084657.159396719</v>
      </c>
      <c r="P54" s="3">
        <f>P24-P44</f>
        <v>731196.22301705577</v>
      </c>
      <c r="Q54" s="3">
        <f t="shared" ref="Q54:AA54" si="115">Q24-Q44</f>
        <v>1158369.2885901702</v>
      </c>
      <c r="R54" s="3">
        <f t="shared" si="115"/>
        <v>2413086.4488510708</v>
      </c>
      <c r="S54" s="3">
        <f t="shared" si="115"/>
        <v>1091541.2342001228</v>
      </c>
      <c r="T54" s="3">
        <f t="shared" si="115"/>
        <v>628515.90508288075</v>
      </c>
      <c r="U54" s="3">
        <f t="shared" si="115"/>
        <v>2776656.4505769177</v>
      </c>
      <c r="V54" s="3">
        <f t="shared" si="115"/>
        <v>564851.24508953979</v>
      </c>
      <c r="W54" s="3">
        <f t="shared" si="115"/>
        <v>995188.88515868445</v>
      </c>
      <c r="X54" s="3">
        <f t="shared" si="115"/>
        <v>3132547.681196671</v>
      </c>
      <c r="Y54" s="3">
        <f t="shared" si="115"/>
        <v>1553906.7589677242</v>
      </c>
      <c r="Z54" s="3">
        <f t="shared" si="115"/>
        <v>1324017.885474863</v>
      </c>
      <c r="AA54" s="3">
        <f t="shared" si="115"/>
        <v>3460547.5449736244</v>
      </c>
      <c r="AB54" s="3">
        <f>AB24-AB44</f>
        <v>352916.32021342742</v>
      </c>
      <c r="AC54" s="3">
        <f t="shared" ref="AC54:AM54" si="116">AC24-AC44</f>
        <v>787347.06312655366</v>
      </c>
      <c r="AD54" s="3">
        <f t="shared" si="116"/>
        <v>2049182.1552599948</v>
      </c>
      <c r="AE54" s="3">
        <f t="shared" si="116"/>
        <v>734617.82542292075</v>
      </c>
      <c r="AF54" s="3">
        <f t="shared" si="116"/>
        <v>278438.98023288755</v>
      </c>
      <c r="AG54" s="3">
        <f t="shared" si="116"/>
        <v>2433294.2037162785</v>
      </c>
      <c r="AH54" s="3">
        <f t="shared" si="116"/>
        <v>228074.41499992018</v>
      </c>
      <c r="AI54" s="3">
        <f t="shared" si="116"/>
        <v>664870.70608655503</v>
      </c>
      <c r="AJ54" s="3">
        <f t="shared" si="116"/>
        <v>2808563.8345542112</v>
      </c>
      <c r="AK54" s="3">
        <f t="shared" si="116"/>
        <v>1236135.3259707685</v>
      </c>
      <c r="AL54" s="3">
        <f t="shared" si="116"/>
        <v>1012339.3006996615</v>
      </c>
      <c r="AM54" s="3">
        <f t="shared" si="116"/>
        <v>3154844.5508145615</v>
      </c>
      <c r="AN54" s="3">
        <f>AN24-AN44</f>
        <v>53073.922224175651</v>
      </c>
      <c r="AO54" s="3">
        <f t="shared" ref="AO54:AY54" si="117">AO24-AO44</f>
        <v>493252.48622748745</v>
      </c>
      <c r="AP54" s="3">
        <f t="shared" si="117"/>
        <v>1760724.8007950254</v>
      </c>
      <c r="AQ54" s="3">
        <f t="shared" si="117"/>
        <v>451689.22904923907</v>
      </c>
      <c r="AR54" s="3">
        <f t="shared" si="117"/>
        <v>932.77062742062844</v>
      </c>
      <c r="AS54" s="3">
        <f t="shared" si="117"/>
        <v>2161106.0620829873</v>
      </c>
      <c r="AT54" s="3">
        <f t="shared" si="117"/>
        <v>-38897.964637631085</v>
      </c>
      <c r="AU54" s="3">
        <f t="shared" si="117"/>
        <v>403013.75635049422</v>
      </c>
      <c r="AV54" s="3">
        <f t="shared" si="117"/>
        <v>2551723.9183252007</v>
      </c>
      <c r="AW54" s="3">
        <f t="shared" si="117"/>
        <v>984215.94511217065</v>
      </c>
      <c r="AX54" s="3">
        <f t="shared" si="117"/>
        <v>765245.81861661817</v>
      </c>
      <c r="AY54" s="3">
        <f t="shared" si="117"/>
        <v>2912484.1564498385</v>
      </c>
      <c r="AZ54" s="3">
        <f t="shared" ref="AZ54:BB54" si="118">AZ24-AZ44</f>
        <v>19830425.551179327</v>
      </c>
      <c r="BA54" s="3">
        <f t="shared" si="118"/>
        <v>15740624.681097742</v>
      </c>
      <c r="BB54" s="3">
        <f t="shared" si="118"/>
        <v>12498564.901223026</v>
      </c>
    </row>
    <row r="55" spans="1:54" x14ac:dyDescent="0.25">
      <c r="A55" s="5" t="s">
        <v>18</v>
      </c>
      <c r="C55" s="1">
        <f t="shared" ref="C55:O62" si="119">C25-C45</f>
        <v>8946</v>
      </c>
      <c r="D55" s="1">
        <f t="shared" si="119"/>
        <v>8892.3240000000005</v>
      </c>
      <c r="E55" s="1">
        <f t="shared" si="119"/>
        <v>11820.970056</v>
      </c>
      <c r="F55" s="1">
        <f t="shared" si="119"/>
        <v>11750.044235664</v>
      </c>
      <c r="G55" s="1">
        <f t="shared" si="119"/>
        <v>11679.543970250015</v>
      </c>
      <c r="H55" s="1">
        <f t="shared" si="119"/>
        <v>11609.466706428517</v>
      </c>
      <c r="I55" s="1">
        <f t="shared" si="119"/>
        <v>11539.809906189945</v>
      </c>
      <c r="J55" s="1">
        <f t="shared" si="119"/>
        <v>11470.571046752804</v>
      </c>
      <c r="K55" s="1">
        <f t="shared" si="119"/>
        <v>11401.747620472288</v>
      </c>
      <c r="L55" s="1">
        <f t="shared" si="119"/>
        <v>11333.337134749454</v>
      </c>
      <c r="M55" s="1">
        <f t="shared" si="119"/>
        <v>11265.337111940958</v>
      </c>
      <c r="N55" s="1">
        <f t="shared" si="119"/>
        <v>11197.745089269312</v>
      </c>
      <c r="O55" s="1">
        <f t="shared" si="119"/>
        <v>132906.89687771728</v>
      </c>
      <c r="P55" s="1">
        <f t="shared" ref="P55:AA55" si="120">P25-P45</f>
        <v>11130.558618733696</v>
      </c>
      <c r="Q55" s="1">
        <f t="shared" si="120"/>
        <v>11063.775267021294</v>
      </c>
      <c r="R55" s="1">
        <f t="shared" si="120"/>
        <v>10997.392615419167</v>
      </c>
      <c r="S55" s="1">
        <f t="shared" si="120"/>
        <v>10931.408259726652</v>
      </c>
      <c r="T55" s="1">
        <f t="shared" si="120"/>
        <v>10865.819810168292</v>
      </c>
      <c r="U55" s="1">
        <f t="shared" si="120"/>
        <v>10800.624891307281</v>
      </c>
      <c r="V55" s="1">
        <f t="shared" si="120"/>
        <v>10735.821141959437</v>
      </c>
      <c r="W55" s="1">
        <f t="shared" si="120"/>
        <v>10671.406215107681</v>
      </c>
      <c r="X55" s="1">
        <f t="shared" si="120"/>
        <v>10607.377777817035</v>
      </c>
      <c r="Y55" s="1">
        <f t="shared" si="120"/>
        <v>10543.733511150132</v>
      </c>
      <c r="Z55" s="1">
        <f t="shared" si="120"/>
        <v>10480.471110083232</v>
      </c>
      <c r="AA55" s="1">
        <f t="shared" si="120"/>
        <v>10417.588283422732</v>
      </c>
      <c r="AB55" s="1">
        <f t="shared" ref="AB55:AY55" si="121">AB25-AB45</f>
        <v>10355.082753722196</v>
      </c>
      <c r="AC55" s="1">
        <f t="shared" si="121"/>
        <v>10292.952257199864</v>
      </c>
      <c r="AD55" s="1">
        <f t="shared" si="121"/>
        <v>10231.194543656664</v>
      </c>
      <c r="AE55" s="1">
        <f t="shared" si="121"/>
        <v>10169.807376394725</v>
      </c>
      <c r="AF55" s="1">
        <f t="shared" si="121"/>
        <v>10108.788532136356</v>
      </c>
      <c r="AG55" s="1">
        <f t="shared" si="121"/>
        <v>10048.135800943537</v>
      </c>
      <c r="AH55" s="1">
        <f t="shared" si="121"/>
        <v>9987.8469861378762</v>
      </c>
      <c r="AI55" s="1">
        <f t="shared" si="121"/>
        <v>9927.9199042210494</v>
      </c>
      <c r="AJ55" s="1">
        <f t="shared" si="121"/>
        <v>9868.3523847957222</v>
      </c>
      <c r="AK55" s="1">
        <f t="shared" si="121"/>
        <v>9809.1422704869492</v>
      </c>
      <c r="AL55" s="1">
        <f t="shared" si="121"/>
        <v>9750.2874168640265</v>
      </c>
      <c r="AM55" s="1">
        <f t="shared" si="121"/>
        <v>9691.7856923628424</v>
      </c>
      <c r="AN55" s="1">
        <f t="shared" si="121"/>
        <v>9633.6349782086654</v>
      </c>
      <c r="AO55" s="1">
        <f t="shared" si="121"/>
        <v>9575.8331683394135</v>
      </c>
      <c r="AP55" s="1">
        <f t="shared" si="121"/>
        <v>9518.3781693293768</v>
      </c>
      <c r="AQ55" s="1">
        <f t="shared" si="121"/>
        <v>9461.2679003133999</v>
      </c>
      <c r="AR55" s="1">
        <f t="shared" si="121"/>
        <v>9404.5002929115199</v>
      </c>
      <c r="AS55" s="1">
        <f t="shared" si="121"/>
        <v>9348.0732911540508</v>
      </c>
      <c r="AT55" s="1">
        <f t="shared" si="121"/>
        <v>9291.9848514071273</v>
      </c>
      <c r="AU55" s="1">
        <f t="shared" si="121"/>
        <v>9236.2329422986841</v>
      </c>
      <c r="AV55" s="1">
        <f t="shared" si="121"/>
        <v>9180.8155446448909</v>
      </c>
      <c r="AW55" s="1">
        <f t="shared" si="121"/>
        <v>9125.7306513770218</v>
      </c>
      <c r="AX55" s="1">
        <f t="shared" si="121"/>
        <v>9070.9762674687609</v>
      </c>
      <c r="AY55" s="1">
        <f t="shared" si="121"/>
        <v>9016.5504098639467</v>
      </c>
      <c r="AZ55" s="1">
        <f t="shared" ref="AZ55:BB55" si="122">AZ25-AZ45</f>
        <v>129245.97750191663</v>
      </c>
      <c r="BA55" s="1">
        <f t="shared" si="122"/>
        <v>120241.29591892181</v>
      </c>
      <c r="BB55" s="1">
        <f t="shared" si="122"/>
        <v>111863.97846731686</v>
      </c>
    </row>
    <row r="56" spans="1:54" x14ac:dyDescent="0.25">
      <c r="A56" s="5" t="s">
        <v>19</v>
      </c>
      <c r="C56" s="1">
        <f t="shared" si="119"/>
        <v>2462.5</v>
      </c>
      <c r="D56" s="1">
        <f t="shared" si="119"/>
        <v>2425.5625</v>
      </c>
      <c r="E56" s="1">
        <f t="shared" si="119"/>
        <v>2389.1790624999999</v>
      </c>
      <c r="F56" s="1">
        <f t="shared" si="119"/>
        <v>2353.3413765625</v>
      </c>
      <c r="G56" s="1">
        <f t="shared" si="119"/>
        <v>2318.0412559140627</v>
      </c>
      <c r="H56" s="1">
        <f t="shared" si="119"/>
        <v>2283.2706370753517</v>
      </c>
      <c r="I56" s="1">
        <f t="shared" si="119"/>
        <v>2249.0215775192214</v>
      </c>
      <c r="J56" s="1">
        <f t="shared" si="119"/>
        <v>2215.2862538564332</v>
      </c>
      <c r="K56" s="1">
        <f t="shared" si="119"/>
        <v>-280.44303995141348</v>
      </c>
      <c r="L56" s="1">
        <f t="shared" si="119"/>
        <v>2186.2636056478577</v>
      </c>
      <c r="M56" s="1">
        <f t="shared" si="119"/>
        <v>-309.03034843686021</v>
      </c>
      <c r="N56" s="1">
        <f t="shared" si="119"/>
        <v>2158.1051067896929</v>
      </c>
      <c r="O56" s="1">
        <f t="shared" si="119"/>
        <v>22451.097987476845</v>
      </c>
      <c r="P56" s="1">
        <f t="shared" ref="P56:AA56" si="123">P26-P46</f>
        <v>2125.7335301878475</v>
      </c>
      <c r="Q56" s="1">
        <f t="shared" si="123"/>
        <v>2093.8475272350297</v>
      </c>
      <c r="R56" s="1">
        <f t="shared" si="123"/>
        <v>2062.4398143265043</v>
      </c>
      <c r="S56" s="1">
        <f t="shared" si="123"/>
        <v>2031.5032171116065</v>
      </c>
      <c r="T56" s="1">
        <f t="shared" si="123"/>
        <v>2001.0306688549324</v>
      </c>
      <c r="U56" s="1">
        <f t="shared" si="123"/>
        <v>1971.0152088221084</v>
      </c>
      <c r="V56" s="1">
        <f t="shared" si="123"/>
        <v>1941.449980689777</v>
      </c>
      <c r="W56" s="1">
        <f t="shared" si="123"/>
        <v>1912.3282309794301</v>
      </c>
      <c r="X56" s="1">
        <f t="shared" si="123"/>
        <v>-578.85669248526131</v>
      </c>
      <c r="Y56" s="1">
        <f t="shared" si="123"/>
        <v>1892.3261579020177</v>
      </c>
      <c r="Z56" s="1">
        <f t="shared" si="123"/>
        <v>-598.55873446651265</v>
      </c>
      <c r="AA56" s="1">
        <f t="shared" si="123"/>
        <v>1872.9196465504851</v>
      </c>
      <c r="AB56" s="1">
        <f t="shared" ref="AB56:AY56" si="124">AB26-AB46</f>
        <v>1844.8258518522277</v>
      </c>
      <c r="AC56" s="1">
        <f t="shared" si="124"/>
        <v>1817.1534640744444</v>
      </c>
      <c r="AD56" s="1">
        <f t="shared" si="124"/>
        <v>1789.8961621133276</v>
      </c>
      <c r="AE56" s="1">
        <f t="shared" si="124"/>
        <v>1763.0477196816278</v>
      </c>
      <c r="AF56" s="1">
        <f t="shared" si="124"/>
        <v>1736.6020038864035</v>
      </c>
      <c r="AG56" s="1">
        <f t="shared" si="124"/>
        <v>1710.5529738281075</v>
      </c>
      <c r="AH56" s="1">
        <f t="shared" si="124"/>
        <v>1684.8946792206857</v>
      </c>
      <c r="AI56" s="1">
        <f t="shared" si="124"/>
        <v>1659.6212590323755</v>
      </c>
      <c r="AJ56" s="1">
        <f t="shared" si="124"/>
        <v>-827.77305985311011</v>
      </c>
      <c r="AK56" s="1">
        <f t="shared" si="124"/>
        <v>1647.1435360446867</v>
      </c>
      <c r="AL56" s="1">
        <f t="shared" si="124"/>
        <v>-840.06361699598369</v>
      </c>
      <c r="AM56" s="1">
        <f t="shared" si="124"/>
        <v>1635.0373372589561</v>
      </c>
      <c r="AN56" s="1">
        <f t="shared" si="124"/>
        <v>1610.5117772000717</v>
      </c>
      <c r="AO56" s="1">
        <f t="shared" si="124"/>
        <v>1586.3541005420707</v>
      </c>
      <c r="AP56" s="1">
        <f t="shared" si="124"/>
        <v>1562.5587890339398</v>
      </c>
      <c r="AQ56" s="1">
        <f t="shared" si="124"/>
        <v>1539.1204071984307</v>
      </c>
      <c r="AR56" s="1">
        <f t="shared" si="124"/>
        <v>1516.0336010904541</v>
      </c>
      <c r="AS56" s="1">
        <f t="shared" si="124"/>
        <v>1493.2930970740972</v>
      </c>
      <c r="AT56" s="1">
        <f t="shared" si="124"/>
        <v>1470.8937006179858</v>
      </c>
      <c r="AU56" s="1">
        <f t="shared" si="124"/>
        <v>1448.8302951087157</v>
      </c>
      <c r="AV56" s="1">
        <f t="shared" si="124"/>
        <v>-1035.4021593179148</v>
      </c>
      <c r="AW56" s="1">
        <f t="shared" si="124"/>
        <v>1442.6288730718541</v>
      </c>
      <c r="AX56" s="1">
        <f t="shared" si="124"/>
        <v>-1041.5105600242239</v>
      </c>
      <c r="AY56" s="1">
        <f t="shared" si="124"/>
        <v>1436.6120983761396</v>
      </c>
      <c r="AZ56" s="1">
        <f t="shared" ref="AZ56:BB56" si="125">AZ26-AZ46</f>
        <v>18727.178555707964</v>
      </c>
      <c r="BA56" s="1">
        <f t="shared" si="125"/>
        <v>15620.938310143751</v>
      </c>
      <c r="BB56" s="1">
        <f t="shared" si="125"/>
        <v>13029.924019971619</v>
      </c>
    </row>
    <row r="57" spans="1:54" x14ac:dyDescent="0.25">
      <c r="A57" s="5" t="s">
        <v>20</v>
      </c>
      <c r="C57" s="1">
        <f t="shared" si="119"/>
        <v>49100</v>
      </c>
      <c r="D57" s="1">
        <f t="shared" si="119"/>
        <v>-883.8</v>
      </c>
      <c r="E57" s="1">
        <f t="shared" si="119"/>
        <v>48232.108399999997</v>
      </c>
      <c r="F57" s="1">
        <f t="shared" si="119"/>
        <v>-1736.0695511999998</v>
      </c>
      <c r="G57" s="1">
        <f t="shared" si="119"/>
        <v>47395.179700721601</v>
      </c>
      <c r="H57" s="1">
        <f t="shared" si="119"/>
        <v>-2557.9335338913888</v>
      </c>
      <c r="I57" s="1">
        <f t="shared" si="119"/>
        <v>46588.109269718654</v>
      </c>
      <c r="J57" s="1">
        <f t="shared" si="119"/>
        <v>-3350.4766971362797</v>
      </c>
      <c r="K57" s="1">
        <f t="shared" si="119"/>
        <v>45809.831883412175</v>
      </c>
      <c r="L57" s="1">
        <f t="shared" si="119"/>
        <v>-4114.7450904892457</v>
      </c>
      <c r="M57" s="1">
        <f t="shared" si="119"/>
        <v>45059.320321139559</v>
      </c>
      <c r="N57" s="1">
        <f t="shared" si="119"/>
        <v>-4851.7474446409515</v>
      </c>
      <c r="O57" s="1">
        <f t="shared" si="119"/>
        <v>264689.77725763409</v>
      </c>
      <c r="P57" s="1">
        <f t="shared" ref="P57:AA57" si="126">P27-P47</f>
        <v>44335.584009362588</v>
      </c>
      <c r="Q57" s="1">
        <f t="shared" si="126"/>
        <v>-5562.4565028059405</v>
      </c>
      <c r="R57" s="1">
        <f t="shared" si="126"/>
        <v>43637.66771424457</v>
      </c>
      <c r="S57" s="1">
        <f t="shared" si="126"/>
        <v>-6247.8103046118358</v>
      </c>
      <c r="T57" s="1">
        <f t="shared" si="126"/>
        <v>42964.650280871181</v>
      </c>
      <c r="U57" s="1">
        <f t="shared" si="126"/>
        <v>-6908.7134241845042</v>
      </c>
      <c r="V57" s="1">
        <f t="shared" si="126"/>
        <v>42315.643417450818</v>
      </c>
      <c r="W57" s="1">
        <f t="shared" si="126"/>
        <v>-7546.0381640632986</v>
      </c>
      <c r="X57" s="1">
        <f t="shared" si="126"/>
        <v>41689.790522889845</v>
      </c>
      <c r="Y57" s="1">
        <f t="shared" si="126"/>
        <v>-8160.6257065221753</v>
      </c>
      <c r="Z57" s="1">
        <f t="shared" si="126"/>
        <v>41086.265556195227</v>
      </c>
      <c r="AA57" s="1">
        <f t="shared" si="126"/>
        <v>-8753.287223816289</v>
      </c>
      <c r="AB57" s="1">
        <f t="shared" ref="AB57:AY57" si="127">AB27-AB47</f>
        <v>40504.271946212401</v>
      </c>
      <c r="AC57" s="1">
        <f t="shared" si="127"/>
        <v>-9324.8049488194192</v>
      </c>
      <c r="AD57" s="1">
        <f t="shared" si="127"/>
        <v>39943.041540259328</v>
      </c>
      <c r="AE57" s="1">
        <f t="shared" si="127"/>
        <v>-9875.9332074653412</v>
      </c>
      <c r="AF57" s="1">
        <f t="shared" si="127"/>
        <v>39401.833590269038</v>
      </c>
      <c r="AG57" s="1">
        <f t="shared" si="127"/>
        <v>-10407.399414355808</v>
      </c>
      <c r="AH57" s="1">
        <f t="shared" si="127"/>
        <v>38879.933775102596</v>
      </c>
      <c r="AI57" s="1">
        <f t="shared" si="127"/>
        <v>-10919.905032849252</v>
      </c>
      <c r="AJ57" s="1">
        <f t="shared" si="127"/>
        <v>38376.653257742037</v>
      </c>
      <c r="AK57" s="1">
        <f t="shared" si="127"/>
        <v>-11414.126500897322</v>
      </c>
      <c r="AL57" s="1">
        <f t="shared" si="127"/>
        <v>37891.327776118829</v>
      </c>
      <c r="AM57" s="1">
        <f t="shared" si="127"/>
        <v>-11890.716123851309</v>
      </c>
      <c r="AN57" s="1">
        <f t="shared" si="127"/>
        <v>37423.316766378019</v>
      </c>
      <c r="AO57" s="1">
        <f t="shared" si="127"/>
        <v>-12350.302935416788</v>
      </c>
      <c r="AP57" s="1">
        <f t="shared" si="127"/>
        <v>36972.002517420711</v>
      </c>
      <c r="AQ57" s="1">
        <f t="shared" si="127"/>
        <v>-12793.493527892859</v>
      </c>
      <c r="AR57" s="1">
        <f t="shared" si="127"/>
        <v>36536.789355609217</v>
      </c>
      <c r="AS57" s="1">
        <f t="shared" si="127"/>
        <v>-13220.872852791752</v>
      </c>
      <c r="AT57" s="1">
        <f t="shared" si="127"/>
        <v>36117.102858558501</v>
      </c>
      <c r="AU57" s="1">
        <f t="shared" si="127"/>
        <v>-13633.004992895554</v>
      </c>
      <c r="AV57" s="1">
        <f t="shared" si="127"/>
        <v>35712.389096976563</v>
      </c>
      <c r="AW57" s="1">
        <f t="shared" si="127"/>
        <v>-14030.433906769013</v>
      </c>
      <c r="AX57" s="1">
        <f t="shared" si="127"/>
        <v>35322.113903552832</v>
      </c>
      <c r="AY57" s="1">
        <f t="shared" si="127"/>
        <v>-14413.684146711123</v>
      </c>
      <c r="AZ57" s="1">
        <f t="shared" ref="AZ57:BB57" si="128">AZ27-AZ47</f>
        <v>212850.67017501016</v>
      </c>
      <c r="BA57" s="1">
        <f t="shared" si="128"/>
        <v>171164.17665746578</v>
      </c>
      <c r="BB57" s="1">
        <f t="shared" si="128"/>
        <v>137641.92213601875</v>
      </c>
    </row>
    <row r="58" spans="1:54" x14ac:dyDescent="0.25">
      <c r="A58" s="5" t="s">
        <v>21</v>
      </c>
      <c r="C58" s="1">
        <f t="shared" si="119"/>
        <v>245000</v>
      </c>
      <c r="D58" s="1">
        <f t="shared" si="119"/>
        <v>240100</v>
      </c>
      <c r="E58" s="1">
        <f t="shared" si="119"/>
        <v>-9702</v>
      </c>
      <c r="F58" s="1">
        <f t="shared" si="119"/>
        <v>235492.04</v>
      </c>
      <c r="G58" s="1">
        <f t="shared" si="119"/>
        <v>230782.1992</v>
      </c>
      <c r="H58" s="1">
        <f t="shared" si="119"/>
        <v>-18833.444784000003</v>
      </c>
      <c r="I58" s="1">
        <f t="shared" si="119"/>
        <v>226543.22411168</v>
      </c>
      <c r="J58" s="1">
        <f t="shared" si="119"/>
        <v>222012.35962944641</v>
      </c>
      <c r="K58" s="1">
        <f t="shared" si="119"/>
        <v>-27427.887563142529</v>
      </c>
      <c r="L58" s="1">
        <f t="shared" si="119"/>
        <v>-26879.329811879681</v>
      </c>
      <c r="M58" s="1">
        <f t="shared" si="119"/>
        <v>218658.25678435792</v>
      </c>
      <c r="N58" s="1">
        <f t="shared" si="119"/>
        <v>-30714.908351329243</v>
      </c>
      <c r="O58" s="1">
        <f t="shared" si="119"/>
        <v>1505030.5092151328</v>
      </c>
      <c r="P58" s="1">
        <f t="shared" ref="P58:AA58" si="129">P28-P48</f>
        <v>214899.38981569733</v>
      </c>
      <c r="Q58" s="1">
        <f t="shared" si="129"/>
        <v>210601.40201938339</v>
      </c>
      <c r="R58" s="1">
        <f t="shared" si="129"/>
        <v>-38610.626021004275</v>
      </c>
      <c r="S58" s="1">
        <f t="shared" si="129"/>
        <v>207161.5864994158</v>
      </c>
      <c r="T58" s="1">
        <f t="shared" si="129"/>
        <v>203018.3547694275</v>
      </c>
      <c r="U58" s="1">
        <f t="shared" si="129"/>
        <v>-46042.012325961063</v>
      </c>
      <c r="V58" s="1">
        <f t="shared" si="129"/>
        <v>199878.82792055816</v>
      </c>
      <c r="W58" s="1">
        <f t="shared" si="129"/>
        <v>195881.25136214698</v>
      </c>
      <c r="X58" s="1">
        <f t="shared" si="129"/>
        <v>-53036.37366509594</v>
      </c>
      <c r="Y58" s="1">
        <f t="shared" si="129"/>
        <v>-51975.646191794025</v>
      </c>
      <c r="Z58" s="1">
        <f t="shared" si="129"/>
        <v>194063.86673204185</v>
      </c>
      <c r="AA58" s="1">
        <f t="shared" si="129"/>
        <v>-54817.410602598982</v>
      </c>
      <c r="AB58" s="1">
        <f t="shared" ref="AB58:AY58" si="130">AB28-AB48</f>
        <v>191278.93760945299</v>
      </c>
      <c r="AC58" s="1">
        <f t="shared" si="130"/>
        <v>187453.35885726393</v>
      </c>
      <c r="AD58" s="1">
        <f t="shared" si="130"/>
        <v>-61295.708319881349</v>
      </c>
      <c r="AE58" s="1">
        <f t="shared" si="130"/>
        <v>184930.2058465163</v>
      </c>
      <c r="AF58" s="1">
        <f t="shared" si="130"/>
        <v>181231.60172958596</v>
      </c>
      <c r="AG58" s="1">
        <f t="shared" si="130"/>
        <v>-67393.030305005756</v>
      </c>
      <c r="AH58" s="1">
        <f t="shared" si="130"/>
        <v>178954.83030109433</v>
      </c>
      <c r="AI58" s="1">
        <f t="shared" si="130"/>
        <v>175375.73369507247</v>
      </c>
      <c r="AJ58" s="1">
        <f t="shared" si="130"/>
        <v>-73131.780978828989</v>
      </c>
      <c r="AK58" s="1">
        <f t="shared" si="130"/>
        <v>-71669.145359252405</v>
      </c>
      <c r="AL58" s="1">
        <f t="shared" si="130"/>
        <v>174764.23754793266</v>
      </c>
      <c r="AM58" s="1">
        <f t="shared" si="130"/>
        <v>-73731.047203025999</v>
      </c>
      <c r="AN58" s="1">
        <f t="shared" si="130"/>
        <v>172743.57374103449</v>
      </c>
      <c r="AO58" s="1">
        <f t="shared" si="130"/>
        <v>169288.70226621383</v>
      </c>
      <c r="AP58" s="1">
        <f t="shared" si="130"/>
        <v>-79097.071779110454</v>
      </c>
      <c r="AQ58" s="1">
        <f t="shared" si="130"/>
        <v>167484.86965647177</v>
      </c>
      <c r="AR58" s="1">
        <f t="shared" si="130"/>
        <v>164135.17226334231</v>
      </c>
      <c r="AS58" s="1">
        <f t="shared" si="130"/>
        <v>-84147.531181924511</v>
      </c>
      <c r="AT58" s="1">
        <f t="shared" si="130"/>
        <v>162535.41944171398</v>
      </c>
      <c r="AU58" s="1">
        <f t="shared" si="130"/>
        <v>159284.71105287969</v>
      </c>
      <c r="AV58" s="1">
        <f t="shared" si="130"/>
        <v>-88900.983168177889</v>
      </c>
      <c r="AW58" s="1">
        <f t="shared" si="130"/>
        <v>-87122.963504814325</v>
      </c>
      <c r="AX58" s="1">
        <f t="shared" si="130"/>
        <v>159619.49576528196</v>
      </c>
      <c r="AY58" s="1">
        <f t="shared" si="130"/>
        <v>-88572.894150023669</v>
      </c>
      <c r="AZ58" s="1">
        <f t="shared" ref="AZ58:BB58" si="131">AZ28-AZ48</f>
        <v>1181022.6103122167</v>
      </c>
      <c r="BA58" s="1">
        <f t="shared" si="131"/>
        <v>926768.19342092401</v>
      </c>
      <c r="BB58" s="1">
        <f t="shared" si="131"/>
        <v>727250.50040288712</v>
      </c>
    </row>
    <row r="59" spans="1:54" x14ac:dyDescent="0.25">
      <c r="A59" s="5" t="s">
        <v>22</v>
      </c>
      <c r="C59" s="1">
        <f t="shared" si="119"/>
        <v>0</v>
      </c>
      <c r="D59" s="1">
        <f t="shared" si="119"/>
        <v>882000</v>
      </c>
      <c r="E59" s="1">
        <f t="shared" si="119"/>
        <v>864360</v>
      </c>
      <c r="F59" s="1">
        <f t="shared" si="119"/>
        <v>847072.8</v>
      </c>
      <c r="G59" s="1">
        <f t="shared" si="119"/>
        <v>830131.34400000004</v>
      </c>
      <c r="H59" s="1">
        <f t="shared" si="119"/>
        <v>813528.71712000004</v>
      </c>
      <c r="I59" s="1">
        <f t="shared" si="119"/>
        <v>797258.14277759998</v>
      </c>
      <c r="J59" s="1">
        <f t="shared" si="119"/>
        <v>781312.97992204805</v>
      </c>
      <c r="K59" s="1">
        <f t="shared" si="119"/>
        <v>1647686.7203236071</v>
      </c>
      <c r="L59" s="1">
        <f t="shared" si="119"/>
        <v>1614732.9859171349</v>
      </c>
      <c r="M59" s="1">
        <f t="shared" si="119"/>
        <v>1582438.3261987921</v>
      </c>
      <c r="N59" s="1">
        <f t="shared" si="119"/>
        <v>1550789.5596748164</v>
      </c>
      <c r="O59" s="1">
        <f t="shared" si="119"/>
        <v>12211311.575933998</v>
      </c>
      <c r="P59" s="1">
        <f t="shared" ref="P59:AA59" si="132">P29-P49</f>
        <v>637773.76848132</v>
      </c>
      <c r="Q59" s="1">
        <f t="shared" si="132"/>
        <v>625018.29311169358</v>
      </c>
      <c r="R59" s="1">
        <f t="shared" si="132"/>
        <v>612517.92724945978</v>
      </c>
      <c r="S59" s="1">
        <f t="shared" si="132"/>
        <v>600267.56870447053</v>
      </c>
      <c r="T59" s="1">
        <f t="shared" si="132"/>
        <v>588262.21733038116</v>
      </c>
      <c r="U59" s="1">
        <f t="shared" si="132"/>
        <v>576496.97298377356</v>
      </c>
      <c r="V59" s="1">
        <f t="shared" si="132"/>
        <v>564967.03352409811</v>
      </c>
      <c r="W59" s="1">
        <f t="shared" si="132"/>
        <v>553667.69285361608</v>
      </c>
      <c r="X59" s="1">
        <f t="shared" si="132"/>
        <v>1424594.3389965438</v>
      </c>
      <c r="Y59" s="1">
        <f t="shared" si="132"/>
        <v>1396102.4522166129</v>
      </c>
      <c r="Z59" s="1">
        <f t="shared" si="132"/>
        <v>1368180.4031722806</v>
      </c>
      <c r="AA59" s="1">
        <f t="shared" si="132"/>
        <v>1340816.795108835</v>
      </c>
      <c r="AB59" s="1">
        <f t="shared" ref="AB59:AY59" si="133">AB29-AB49</f>
        <v>432000.4592066583</v>
      </c>
      <c r="AC59" s="1">
        <f t="shared" si="133"/>
        <v>423360.4500225251</v>
      </c>
      <c r="AD59" s="1">
        <f t="shared" si="133"/>
        <v>414893.2410220746</v>
      </c>
      <c r="AE59" s="1">
        <f t="shared" si="133"/>
        <v>406595.37620163307</v>
      </c>
      <c r="AF59" s="1">
        <f t="shared" si="133"/>
        <v>398463.46867760038</v>
      </c>
      <c r="AG59" s="1">
        <f t="shared" si="133"/>
        <v>390494.19930404838</v>
      </c>
      <c r="AH59" s="1">
        <f t="shared" si="133"/>
        <v>382684.31531796744</v>
      </c>
      <c r="AI59" s="1">
        <f t="shared" si="133"/>
        <v>375030.62901160808</v>
      </c>
      <c r="AJ59" s="1">
        <f t="shared" si="133"/>
        <v>1249530.0164313759</v>
      </c>
      <c r="AK59" s="1">
        <f t="shared" si="133"/>
        <v>1224539.4161027484</v>
      </c>
      <c r="AL59" s="1">
        <f t="shared" si="133"/>
        <v>1200048.6277806936</v>
      </c>
      <c r="AM59" s="1">
        <f t="shared" si="133"/>
        <v>1176047.6552250795</v>
      </c>
      <c r="AN59" s="1">
        <f t="shared" si="133"/>
        <v>270526.70212057803</v>
      </c>
      <c r="AO59" s="1">
        <f t="shared" si="133"/>
        <v>265116.16807816643</v>
      </c>
      <c r="AP59" s="1">
        <f t="shared" si="133"/>
        <v>259813.84471660305</v>
      </c>
      <c r="AQ59" s="1">
        <f t="shared" si="133"/>
        <v>254617.56782227103</v>
      </c>
      <c r="AR59" s="1">
        <f t="shared" si="133"/>
        <v>249525.21646582556</v>
      </c>
      <c r="AS59" s="1">
        <f t="shared" si="133"/>
        <v>244534.71213650901</v>
      </c>
      <c r="AT59" s="1">
        <f t="shared" si="133"/>
        <v>239644.01789377886</v>
      </c>
      <c r="AU59" s="1">
        <f t="shared" si="133"/>
        <v>234851.13753590325</v>
      </c>
      <c r="AV59" s="1">
        <f t="shared" si="133"/>
        <v>1112154.1147851851</v>
      </c>
      <c r="AW59" s="1">
        <f t="shared" si="133"/>
        <v>1089911.0324894814</v>
      </c>
      <c r="AX59" s="1">
        <f t="shared" si="133"/>
        <v>1068112.8118396918</v>
      </c>
      <c r="AY59" s="1">
        <f t="shared" si="133"/>
        <v>1046750.555602898</v>
      </c>
      <c r="AZ59" s="1">
        <f t="shared" ref="AZ59:BB59" si="134">AZ29-AZ49</f>
        <v>10288665.463733084</v>
      </c>
      <c r="BA59" s="1">
        <f t="shared" si="134"/>
        <v>8073687.8543040128</v>
      </c>
      <c r="BB59" s="1">
        <f t="shared" si="134"/>
        <v>6335557.8814868918</v>
      </c>
    </row>
    <row r="60" spans="1:54" x14ac:dyDescent="0.25">
      <c r="A60" s="5" t="s">
        <v>23</v>
      </c>
      <c r="C60" s="1">
        <f t="shared" si="119"/>
        <v>0</v>
      </c>
      <c r="D60" s="1">
        <f t="shared" si="119"/>
        <v>0</v>
      </c>
      <c r="E60" s="1">
        <f t="shared" si="119"/>
        <v>1964000</v>
      </c>
      <c r="F60" s="1">
        <f t="shared" si="119"/>
        <v>-35352</v>
      </c>
      <c r="G60" s="1">
        <f t="shared" si="119"/>
        <v>-34715.663999999997</v>
      </c>
      <c r="H60" s="1">
        <f t="shared" si="119"/>
        <v>1929909.217952</v>
      </c>
      <c r="I60" s="1">
        <f t="shared" si="119"/>
        <v>-68829.147971136001</v>
      </c>
      <c r="J60" s="1">
        <f t="shared" si="119"/>
        <v>-67590.223307655542</v>
      </c>
      <c r="K60" s="1">
        <f t="shared" si="119"/>
        <v>1897626.4007118822</v>
      </c>
      <c r="L60" s="1">
        <f t="shared" si="119"/>
        <v>-100530.87450093162</v>
      </c>
      <c r="M60" s="1">
        <f t="shared" si="119"/>
        <v>-98721.318759914851</v>
      </c>
      <c r="N60" s="1">
        <f t="shared" si="119"/>
        <v>1867055.6649777635</v>
      </c>
      <c r="O60" s="1">
        <f t="shared" si="119"/>
        <v>7252852.0551020075</v>
      </c>
      <c r="P60" s="1">
        <f t="shared" ref="P60:AA60" si="135">P30-P50</f>
        <v>-130551.33699183614</v>
      </c>
      <c r="Q60" s="1">
        <f t="shared" si="135"/>
        <v>-128201.41292598308</v>
      </c>
      <c r="R60" s="1">
        <f t="shared" si="135"/>
        <v>1838106.2125066847</v>
      </c>
      <c r="S60" s="1">
        <f t="shared" si="135"/>
        <v>-158979.69931843574</v>
      </c>
      <c r="T60" s="1">
        <f t="shared" si="135"/>
        <v>-156118.06473070389</v>
      </c>
      <c r="U60" s="1">
        <f t="shared" si="135"/>
        <v>1810692.0604344488</v>
      </c>
      <c r="V60" s="1">
        <f t="shared" si="135"/>
        <v>-185900.39665337131</v>
      </c>
      <c r="W60" s="1">
        <f t="shared" si="135"/>
        <v>-182554.18951361065</v>
      </c>
      <c r="X60" s="1">
        <f t="shared" si="135"/>
        <v>1784731.7858976345</v>
      </c>
      <c r="Y60" s="1">
        <f t="shared" si="135"/>
        <v>-211393.38624852308</v>
      </c>
      <c r="Z60" s="1">
        <f t="shared" si="135"/>
        <v>-207588.30529604966</v>
      </c>
      <c r="AA60" s="1">
        <f t="shared" si="135"/>
        <v>1760148.2841992793</v>
      </c>
      <c r="AB60" s="1">
        <f t="shared" ref="AB60:AY60" si="136">AB30-AB50</f>
        <v>-235534.38491630775</v>
      </c>
      <c r="AC60" s="1">
        <f t="shared" si="136"/>
        <v>-231294.76598781423</v>
      </c>
      <c r="AD60" s="1">
        <f t="shared" si="136"/>
        <v>1736868.5397999664</v>
      </c>
      <c r="AE60" s="1">
        <f t="shared" si="136"/>
        <v>-258395.09391643299</v>
      </c>
      <c r="AF60" s="1">
        <f t="shared" si="136"/>
        <v>-253743.98222593719</v>
      </c>
      <c r="AG60" s="1">
        <f t="shared" si="136"/>
        <v>1714823.4094541296</v>
      </c>
      <c r="AH60" s="1">
        <f t="shared" si="136"/>
        <v>-280043.41191604466</v>
      </c>
      <c r="AI60" s="1">
        <f t="shared" si="136"/>
        <v>-275002.6305015558</v>
      </c>
      <c r="AJ60" s="1">
        <f t="shared" si="136"/>
        <v>1693947.4168474721</v>
      </c>
      <c r="AK60" s="1">
        <f t="shared" si="136"/>
        <v>-300543.63665578229</v>
      </c>
      <c r="AL60" s="1">
        <f t="shared" si="136"/>
        <v>-295133.85119597823</v>
      </c>
      <c r="AM60" s="1">
        <f t="shared" si="136"/>
        <v>1674178.5581255495</v>
      </c>
      <c r="AN60" s="1">
        <f t="shared" si="136"/>
        <v>-319956.65592071047</v>
      </c>
      <c r="AO60" s="1">
        <f t="shared" si="136"/>
        <v>-314197.4361141377</v>
      </c>
      <c r="AP60" s="1">
        <f t="shared" si="136"/>
        <v>1655458.1177359167</v>
      </c>
      <c r="AQ60" s="1">
        <f t="shared" si="136"/>
        <v>-338340.12838332972</v>
      </c>
      <c r="AR60" s="1">
        <f t="shared" si="136"/>
        <v>-332250.00607242977</v>
      </c>
      <c r="AS60" s="1">
        <f t="shared" si="136"/>
        <v>1637730.4940368738</v>
      </c>
      <c r="AT60" s="1">
        <f t="shared" si="136"/>
        <v>-355748.65485578985</v>
      </c>
      <c r="AU60" s="1">
        <f t="shared" si="136"/>
        <v>-349345.17906838557</v>
      </c>
      <c r="AV60" s="1">
        <f t="shared" si="136"/>
        <v>1620943.0341548454</v>
      </c>
      <c r="AW60" s="1">
        <f t="shared" si="136"/>
        <v>-372233.94045994186</v>
      </c>
      <c r="AX60" s="1">
        <f t="shared" si="136"/>
        <v>-365533.72953166295</v>
      </c>
      <c r="AY60" s="1">
        <f t="shared" si="136"/>
        <v>1605045.8775999071</v>
      </c>
      <c r="AZ60" s="1">
        <f t="shared" ref="AZ60:BB60" si="137">AZ30-AZ50</f>
        <v>5832391.5513595333</v>
      </c>
      <c r="BA60" s="1">
        <f t="shared" si="137"/>
        <v>4690126.1669112649</v>
      </c>
      <c r="BB60" s="1">
        <f t="shared" si="137"/>
        <v>3771571.7931211554</v>
      </c>
    </row>
    <row r="61" spans="1:54" x14ac:dyDescent="0.25">
      <c r="A61" s="5" t="s">
        <v>24</v>
      </c>
      <c r="C61" s="1">
        <f t="shared" si="119"/>
        <v>0</v>
      </c>
      <c r="D61" s="1">
        <f t="shared" si="119"/>
        <v>491000</v>
      </c>
      <c r="E61" s="1">
        <f t="shared" si="119"/>
        <v>-8838</v>
      </c>
      <c r="F61" s="1">
        <f t="shared" si="119"/>
        <v>482321.08400000003</v>
      </c>
      <c r="G61" s="1">
        <f t="shared" si="119"/>
        <v>-17360.695511999998</v>
      </c>
      <c r="H61" s="1">
        <f t="shared" si="119"/>
        <v>473951.79700721602</v>
      </c>
      <c r="I61" s="1">
        <f t="shared" si="119"/>
        <v>-25579.335338913887</v>
      </c>
      <c r="J61" s="1">
        <f t="shared" si="119"/>
        <v>465881.09269718657</v>
      </c>
      <c r="K61" s="1">
        <f t="shared" si="119"/>
        <v>-33504.766971362791</v>
      </c>
      <c r="L61" s="1">
        <f t="shared" si="119"/>
        <v>458098.31883412175</v>
      </c>
      <c r="M61" s="1">
        <f t="shared" si="119"/>
        <v>-41147.450904892459</v>
      </c>
      <c r="N61" s="1">
        <f t="shared" si="119"/>
        <v>450593.20321139559</v>
      </c>
      <c r="O61" s="1">
        <f t="shared" si="119"/>
        <v>2695415.2470227508</v>
      </c>
      <c r="P61" s="1">
        <f t="shared" ref="P61:AA61" si="138">P31-P51</f>
        <v>-48517.47444640952</v>
      </c>
      <c r="Q61" s="1">
        <f t="shared" si="138"/>
        <v>443355.84009362583</v>
      </c>
      <c r="R61" s="1">
        <f t="shared" si="138"/>
        <v>-55624.565028059413</v>
      </c>
      <c r="S61" s="1">
        <f t="shared" si="138"/>
        <v>436376.67714244564</v>
      </c>
      <c r="T61" s="1">
        <f t="shared" si="138"/>
        <v>-62478.103046118362</v>
      </c>
      <c r="U61" s="1">
        <f t="shared" si="138"/>
        <v>429646.50280871178</v>
      </c>
      <c r="V61" s="1">
        <f t="shared" si="138"/>
        <v>-69087.134241845051</v>
      </c>
      <c r="W61" s="1">
        <f t="shared" si="138"/>
        <v>423156.43417450815</v>
      </c>
      <c r="X61" s="1">
        <f t="shared" si="138"/>
        <v>-75460.381640632986</v>
      </c>
      <c r="Y61" s="1">
        <f t="shared" si="138"/>
        <v>416897.90522889839</v>
      </c>
      <c r="Z61" s="1">
        <f t="shared" si="138"/>
        <v>-81606.257065221769</v>
      </c>
      <c r="AA61" s="1">
        <f t="shared" si="138"/>
        <v>410862.65556195221</v>
      </c>
      <c r="AB61" s="1">
        <f t="shared" ref="AB61:AY61" si="139">AB31-AB51</f>
        <v>-87532.87223816292</v>
      </c>
      <c r="AC61" s="1">
        <f t="shared" si="139"/>
        <v>405042.71946212405</v>
      </c>
      <c r="AD61" s="1">
        <f t="shared" si="139"/>
        <v>-93248.049488194214</v>
      </c>
      <c r="AE61" s="1">
        <f t="shared" si="139"/>
        <v>399430.41540259332</v>
      </c>
      <c r="AF61" s="1">
        <f t="shared" si="139"/>
        <v>-98759.332074653386</v>
      </c>
      <c r="AG61" s="1">
        <f t="shared" si="139"/>
        <v>394018.33590269036</v>
      </c>
      <c r="AH61" s="1">
        <f t="shared" si="139"/>
        <v>-104073.99414355804</v>
      </c>
      <c r="AI61" s="1">
        <f t="shared" si="139"/>
        <v>388799.33775102597</v>
      </c>
      <c r="AJ61" s="1">
        <f t="shared" si="139"/>
        <v>-109199.05032849248</v>
      </c>
      <c r="AK61" s="1">
        <f t="shared" si="139"/>
        <v>383766.53257742035</v>
      </c>
      <c r="AL61" s="1">
        <f t="shared" si="139"/>
        <v>-114141.26500897319</v>
      </c>
      <c r="AM61" s="1">
        <f t="shared" si="139"/>
        <v>378913.27776118834</v>
      </c>
      <c r="AN61" s="1">
        <f t="shared" si="139"/>
        <v>-118907.16123851307</v>
      </c>
      <c r="AO61" s="1">
        <f t="shared" si="139"/>
        <v>374233.16766378016</v>
      </c>
      <c r="AP61" s="1">
        <f t="shared" si="139"/>
        <v>-123503.02935416787</v>
      </c>
      <c r="AQ61" s="1">
        <f t="shared" si="139"/>
        <v>369720.02517420717</v>
      </c>
      <c r="AR61" s="1">
        <f t="shared" si="139"/>
        <v>-127934.93527892858</v>
      </c>
      <c r="AS61" s="1">
        <f t="shared" si="139"/>
        <v>365367.89355609217</v>
      </c>
      <c r="AT61" s="1">
        <f t="shared" si="139"/>
        <v>-132208.7285279175</v>
      </c>
      <c r="AU61" s="1">
        <f t="shared" si="139"/>
        <v>361171.02858558501</v>
      </c>
      <c r="AV61" s="1">
        <f t="shared" si="139"/>
        <v>-136330.04992895553</v>
      </c>
      <c r="AW61" s="1">
        <f t="shared" si="139"/>
        <v>357123.89096976572</v>
      </c>
      <c r="AX61" s="1">
        <f t="shared" si="139"/>
        <v>-140304.3390676901</v>
      </c>
      <c r="AY61" s="1">
        <f t="shared" si="139"/>
        <v>353221.13903552829</v>
      </c>
      <c r="AZ61" s="1">
        <f t="shared" ref="AZ61:BB61" si="140">AZ31-AZ51</f>
        <v>2167522.099541855</v>
      </c>
      <c r="BA61" s="1">
        <f t="shared" si="140"/>
        <v>1743016.0555750083</v>
      </c>
      <c r="BB61" s="1">
        <f t="shared" si="140"/>
        <v>1401648.9015887857</v>
      </c>
    </row>
    <row r="62" spans="1:54" x14ac:dyDescent="0.25">
      <c r="A62" s="5" t="s">
        <v>25</v>
      </c>
      <c r="C62" s="1">
        <f t="shared" si="119"/>
        <v>0</v>
      </c>
      <c r="D62" s="1">
        <f t="shared" si="119"/>
        <v>0</v>
      </c>
      <c r="E62" s="1">
        <f t="shared" si="119"/>
        <v>0</v>
      </c>
      <c r="F62" s="1">
        <f t="shared" si="119"/>
        <v>0</v>
      </c>
      <c r="G62" s="1">
        <f t="shared" si="119"/>
        <v>0</v>
      </c>
      <c r="H62" s="1">
        <f t="shared" si="119"/>
        <v>0</v>
      </c>
      <c r="I62" s="1">
        <f t="shared" si="119"/>
        <v>0</v>
      </c>
      <c r="J62" s="1">
        <f t="shared" si="119"/>
        <v>0</v>
      </c>
      <c r="K62" s="1">
        <f t="shared" si="119"/>
        <v>0</v>
      </c>
      <c r="L62" s="1">
        <f t="shared" si="119"/>
        <v>0</v>
      </c>
      <c r="M62" s="1">
        <f t="shared" si="119"/>
        <v>0</v>
      </c>
      <c r="N62" s="1">
        <f t="shared" si="119"/>
        <v>0</v>
      </c>
      <c r="O62" s="1">
        <f t="shared" si="119"/>
        <v>0</v>
      </c>
      <c r="P62" s="1">
        <f t="shared" ref="P62:AA62" si="141">P32-P52</f>
        <v>0</v>
      </c>
      <c r="Q62" s="1">
        <f t="shared" si="141"/>
        <v>0</v>
      </c>
      <c r="R62" s="1">
        <f t="shared" si="141"/>
        <v>0</v>
      </c>
      <c r="S62" s="1">
        <f t="shared" si="141"/>
        <v>0</v>
      </c>
      <c r="T62" s="1">
        <f t="shared" si="141"/>
        <v>0</v>
      </c>
      <c r="U62" s="1">
        <f t="shared" si="141"/>
        <v>0</v>
      </c>
      <c r="V62" s="1">
        <f t="shared" si="141"/>
        <v>0</v>
      </c>
      <c r="W62" s="1">
        <f t="shared" si="141"/>
        <v>0</v>
      </c>
      <c r="X62" s="1">
        <f t="shared" si="141"/>
        <v>0</v>
      </c>
      <c r="Y62" s="1">
        <f t="shared" si="141"/>
        <v>0</v>
      </c>
      <c r="Z62" s="1">
        <f t="shared" si="141"/>
        <v>0</v>
      </c>
      <c r="AA62" s="1">
        <f t="shared" si="141"/>
        <v>0</v>
      </c>
      <c r="AB62" s="1">
        <f t="shared" ref="AB62:AY62" si="142">AB32-AB52</f>
        <v>0</v>
      </c>
      <c r="AC62" s="1">
        <f t="shared" si="142"/>
        <v>0</v>
      </c>
      <c r="AD62" s="1">
        <f t="shared" si="142"/>
        <v>0</v>
      </c>
      <c r="AE62" s="1">
        <f t="shared" si="142"/>
        <v>0</v>
      </c>
      <c r="AF62" s="1">
        <f t="shared" si="142"/>
        <v>0</v>
      </c>
      <c r="AG62" s="1">
        <f t="shared" si="142"/>
        <v>0</v>
      </c>
      <c r="AH62" s="1">
        <f t="shared" si="142"/>
        <v>0</v>
      </c>
      <c r="AI62" s="1">
        <f t="shared" si="142"/>
        <v>0</v>
      </c>
      <c r="AJ62" s="1">
        <f t="shared" si="142"/>
        <v>0</v>
      </c>
      <c r="AK62" s="1">
        <f t="shared" si="142"/>
        <v>0</v>
      </c>
      <c r="AL62" s="1">
        <f t="shared" si="142"/>
        <v>0</v>
      </c>
      <c r="AM62" s="1">
        <f t="shared" si="142"/>
        <v>0</v>
      </c>
      <c r="AN62" s="1">
        <f t="shared" si="142"/>
        <v>0</v>
      </c>
      <c r="AO62" s="1">
        <f t="shared" si="142"/>
        <v>0</v>
      </c>
      <c r="AP62" s="1">
        <f t="shared" si="142"/>
        <v>0</v>
      </c>
      <c r="AQ62" s="1">
        <f t="shared" si="142"/>
        <v>0</v>
      </c>
      <c r="AR62" s="1">
        <f t="shared" si="142"/>
        <v>0</v>
      </c>
      <c r="AS62" s="1">
        <f t="shared" si="142"/>
        <v>0</v>
      </c>
      <c r="AT62" s="1">
        <f t="shared" si="142"/>
        <v>0</v>
      </c>
      <c r="AU62" s="1">
        <f t="shared" si="142"/>
        <v>0</v>
      </c>
      <c r="AV62" s="1">
        <f t="shared" si="142"/>
        <v>0</v>
      </c>
      <c r="AW62" s="1">
        <f t="shared" si="142"/>
        <v>0</v>
      </c>
      <c r="AX62" s="1">
        <f t="shared" si="142"/>
        <v>0</v>
      </c>
      <c r="AY62" s="1">
        <f t="shared" si="142"/>
        <v>0</v>
      </c>
      <c r="AZ62" s="1">
        <f t="shared" ref="AZ62:BB62" si="143">AZ32-AZ52</f>
        <v>0</v>
      </c>
      <c r="BA62" s="1">
        <f t="shared" si="143"/>
        <v>0</v>
      </c>
      <c r="BB62" s="1">
        <f t="shared" si="143"/>
        <v>0</v>
      </c>
    </row>
    <row r="64" spans="1:54" x14ac:dyDescent="0.25">
      <c r="A64" s="19" t="s">
        <v>47</v>
      </c>
      <c r="C64" s="3">
        <f>SUM(C65:C72)</f>
        <v>306508.65533024992</v>
      </c>
      <c r="D64" s="3">
        <f t="shared" ref="D64:O64" si="144">SUM(D65:D72)</f>
        <v>1936361.199535524</v>
      </c>
      <c r="E64" s="3">
        <f t="shared" si="144"/>
        <v>4824365.6389629962</v>
      </c>
      <c r="F64" s="3">
        <f t="shared" si="144"/>
        <v>6387108.3801699802</v>
      </c>
      <c r="G64" s="3">
        <f t="shared" si="144"/>
        <v>7481751.7139411252</v>
      </c>
      <c r="H64" s="3">
        <f t="shared" si="144"/>
        <v>10726644.461433895</v>
      </c>
      <c r="I64" s="3">
        <f t="shared" si="144"/>
        <v>11754770.777318589</v>
      </c>
      <c r="J64" s="3">
        <f t="shared" si="144"/>
        <v>13209826.789676655</v>
      </c>
      <c r="K64" s="3">
        <f t="shared" si="144"/>
        <v>16805977.260794681</v>
      </c>
      <c r="L64" s="3">
        <f t="shared" si="144"/>
        <v>18822221.204720151</v>
      </c>
      <c r="M64" s="3">
        <f t="shared" si="144"/>
        <v>20606705.507636942</v>
      </c>
      <c r="N64" s="3">
        <f t="shared" si="144"/>
        <v>24532985.669879809</v>
      </c>
      <c r="O64" s="3">
        <f t="shared" si="144"/>
        <v>24532985.669879809</v>
      </c>
      <c r="P64" s="3">
        <f>SUM(P65:P72)</f>
        <v>24897094.028861001</v>
      </c>
      <c r="Q64" s="3">
        <f t="shared" ref="Q64:AA64" si="145">SUM(Q65:Q72)</f>
        <v>26140762.124257132</v>
      </c>
      <c r="R64" s="3">
        <f t="shared" si="145"/>
        <v>28647326.443116866</v>
      </c>
      <c r="S64" s="3">
        <f t="shared" si="145"/>
        <v>29836224.991509773</v>
      </c>
      <c r="T64" s="3">
        <f t="shared" si="145"/>
        <v>30564474.530820217</v>
      </c>
      <c r="U64" s="3">
        <f t="shared" si="145"/>
        <v>33450281.168274436</v>
      </c>
      <c r="V64" s="3">
        <f t="shared" si="145"/>
        <v>34126489.105542369</v>
      </c>
      <c r="W64" s="3">
        <f t="shared" si="145"/>
        <v>35236657.225156792</v>
      </c>
      <c r="X64" s="3">
        <f t="shared" si="145"/>
        <v>38494815.69886674</v>
      </c>
      <c r="Y64" s="3">
        <f t="shared" si="145"/>
        <v>40179831.553770915</v>
      </c>
      <c r="Z64" s="3">
        <f t="shared" si="145"/>
        <v>41639722.242269434</v>
      </c>
      <c r="AA64" s="3">
        <f t="shared" si="145"/>
        <v>45247916.334633462</v>
      </c>
      <c r="AB64" s="3">
        <f>SUM(AB65:AB72)</f>
        <v>44412920.940294914</v>
      </c>
      <c r="AC64" s="3">
        <f t="shared" ref="AC64:AM64" si="146">SUM(AC65:AC72)</f>
        <v>45348241.918950319</v>
      </c>
      <c r="AD64" s="3">
        <f t="shared" si="146"/>
        <v>47552590.906975806</v>
      </c>
      <c r="AE64" s="3">
        <f t="shared" si="146"/>
        <v>48445288.488597319</v>
      </c>
      <c r="AF64" s="3">
        <f t="shared" si="146"/>
        <v>48883236.273781925</v>
      </c>
      <c r="AG64" s="3">
        <f t="shared" si="146"/>
        <v>51484527.444806814</v>
      </c>
      <c r="AH64" s="3">
        <f t="shared" si="146"/>
        <v>51881895.461756185</v>
      </c>
      <c r="AI64" s="3">
        <f t="shared" si="146"/>
        <v>52718790.606672317</v>
      </c>
      <c r="AJ64" s="3">
        <f t="shared" si="146"/>
        <v>55709136.550461024</v>
      </c>
      <c r="AK64" s="3">
        <f t="shared" si="146"/>
        <v>57131695.878381804</v>
      </c>
      <c r="AL64" s="3">
        <f t="shared" si="146"/>
        <v>58334383.620144807</v>
      </c>
      <c r="AM64" s="3">
        <f t="shared" si="146"/>
        <v>61690527.903399333</v>
      </c>
      <c r="AN64" s="3">
        <f>SUM(AN65:AN72)</f>
        <v>59904252.326631889</v>
      </c>
      <c r="AO64" s="3">
        <f t="shared" ref="AO64:AZ64" si="147">SUM(AO65:AO72)</f>
        <v>60595230.527110778</v>
      </c>
      <c r="AP64" s="3">
        <f t="shared" si="147"/>
        <v>62560092.499519788</v>
      </c>
      <c r="AQ64" s="3">
        <f t="shared" si="147"/>
        <v>63218065.905161075</v>
      </c>
      <c r="AR64" s="3">
        <f t="shared" si="147"/>
        <v>63425961.226744212</v>
      </c>
      <c r="AS64" s="3">
        <f t="shared" si="147"/>
        <v>65801782.280208394</v>
      </c>
      <c r="AT64" s="3">
        <f t="shared" si="147"/>
        <v>65978174.886146784</v>
      </c>
      <c r="AU64" s="3">
        <f t="shared" si="147"/>
        <v>66598503.380545877</v>
      </c>
      <c r="AV64" s="3">
        <f t="shared" si="147"/>
        <v>69376607.148927495</v>
      </c>
      <c r="AW64" s="3">
        <f t="shared" si="147"/>
        <v>70591166.119710878</v>
      </c>
      <c r="AX64" s="3">
        <f t="shared" si="147"/>
        <v>71590014.26280497</v>
      </c>
      <c r="AY64" s="3">
        <f t="shared" si="147"/>
        <v>74746400.21220313</v>
      </c>
      <c r="AZ64" s="3">
        <f t="shared" si="147"/>
        <v>45247916.334633462</v>
      </c>
      <c r="BA64" s="3">
        <f t="shared" ref="BA64:BB64" si="148">SUM(BA65:BA72)</f>
        <v>61690527.903399333</v>
      </c>
      <c r="BB64" s="3">
        <f t="shared" si="148"/>
        <v>74746400.21220313</v>
      </c>
    </row>
    <row r="65" spans="1:54" x14ac:dyDescent="0.25">
      <c r="A65" s="5" t="s">
        <v>18</v>
      </c>
      <c r="C65" s="1">
        <f>Surrend_LS!C13*(1+Assumptions!$B$17)</f>
        <v>8975.2868760915517</v>
      </c>
      <c r="D65" s="1">
        <f>(Surrend_LS!D13+LS!C65-Surrend_LS!C13)*(1+Assumptions!$B$17)</f>
        <v>17926.104784629464</v>
      </c>
      <c r="E65" s="1">
        <f>(Surrend_LS!E13+LS!D65-Surrend_LS!D13)*(1+Assumptions!$B$17)</f>
        <v>29844.459022939282</v>
      </c>
      <c r="F65" s="1">
        <f>(Surrend_LS!F13+LS!E65-Surrend_LS!E13)*(1+Assumptions!$B$17)</f>
        <v>41730.672838641767</v>
      </c>
      <c r="G65" s="1">
        <f>(Surrend_LS!G13+LS!F65-Surrend_LS!F13)*(1+Assumptions!$B$17)</f>
        <v>53585.067960434921</v>
      </c>
      <c r="H65" s="1">
        <f>(Surrend_LS!H13+LS!G65-Surrend_LS!G13)*(1+Assumptions!$B$17)</f>
        <v>65407.964608584291</v>
      </c>
      <c r="I65" s="1">
        <f>(Surrend_LS!I13+LS!H65-Surrend_LS!H13)*(1+Assumptions!$B$17)</f>
        <v>77199.681505354922</v>
      </c>
      <c r="J65" s="1">
        <f>(Surrend_LS!J13+LS!I65-Surrend_LS!I13)*(1+Assumptions!$B$17)</f>
        <v>88960.535885385194</v>
      </c>
      <c r="K65" s="1">
        <f>(Surrend_LS!K13+LS!J65-Surrend_LS!J13)*(1+Assumptions!$B$17)</f>
        <v>100690.84350600293</v>
      </c>
      <c r="L65" s="1">
        <f>(Surrend_LS!L13+LS!K65-Surrend_LS!K13)*(1+Assumptions!$B$17)</f>
        <v>112390.91865748423</v>
      </c>
      <c r="M65" s="1">
        <f>(Surrend_LS!M13+LS!L65-Surrend_LS!L13)*(1+Assumptions!$B$17)</f>
        <v>124061.07417325531</v>
      </c>
      <c r="N65" s="1">
        <f>(Surrend_LS!N13+LS!M65-Surrend_LS!M13)*(1+Assumptions!$B$17)</f>
        <v>135701.62144003759</v>
      </c>
      <c r="O65" s="1">
        <f>N65</f>
        <v>135701.62144003759</v>
      </c>
      <c r="P65" s="1">
        <f>Surrend_LS!P13*(1+Assumptions!$B$17)</f>
        <v>144508.99664463641</v>
      </c>
      <c r="Q65" s="1">
        <f>(Surrend_LS!Q13+LS!P65-Surrend_LS!P13)*(1+Assumptions!$B$17)</f>
        <v>156082.07668409182</v>
      </c>
      <c r="R65" s="1">
        <f>(Surrend_LS!R13+LS!Q65-Surrend_LS!Q13)*(1+Assumptions!$B$17)</f>
        <v>167626.44400494549</v>
      </c>
      <c r="S65" s="1">
        <f>(Surrend_LS!S13+LS!R65-Surrend_LS!R13)*(1+Assumptions!$B$17)</f>
        <v>179142.40420905498</v>
      </c>
      <c r="T65" s="1">
        <f>(Surrend_LS!T13+LS!S65-Surrend_LS!S13)*(1+Assumptions!$B$17)</f>
        <v>190630.26150113993</v>
      </c>
      <c r="U65" s="1">
        <f>(Surrend_LS!U13+LS!T65-Surrend_LS!T13)*(1+Assumptions!$B$17)</f>
        <v>202090.31869859376</v>
      </c>
      <c r="V65" s="1">
        <f>(Surrend_LS!V13+LS!U65-Surrend_LS!U13)*(1+Assumptions!$B$17)</f>
        <v>213522.87724124105</v>
      </c>
      <c r="W65" s="1">
        <f>(Surrend_LS!W13+LS!V65-Surrend_LS!V13)*(1+Assumptions!$B$17)</f>
        <v>224928.2372010414</v>
      </c>
      <c r="X65" s="1">
        <f>(Surrend_LS!X13+LS!W65-Surrend_LS!W13)*(1+Assumptions!$B$17)</f>
        <v>236306.6972917394</v>
      </c>
      <c r="Y65" s="1">
        <f>(Surrend_LS!Y13+LS!X65-Surrend_LS!X13)*(1+Assumptions!$B$17)</f>
        <v>247658.55487846193</v>
      </c>
      <c r="Z65" s="1">
        <f>(Surrend_LS!Z13+LS!Y65-Surrend_LS!Y13)*(1+Assumptions!$B$17)</f>
        <v>258984.10598726195</v>
      </c>
      <c r="AA65" s="1">
        <f>(Surrend_LS!AA13+LS!Z65-Surrend_LS!Z13)*(1+Assumptions!$B$17)</f>
        <v>270283.64531461045</v>
      </c>
      <c r="AB65" s="1">
        <f>Surrend_LS!AB13*(1+Assumptions!$B$17)</f>
        <v>273400.07727358938</v>
      </c>
      <c r="AC65" s="1">
        <f>(Surrend_LS!AC13+LS!AB65-Surrend_LS!AB13)*(1+Assumptions!$B$17)</f>
        <v>284621.76668749674</v>
      </c>
      <c r="AD65" s="1">
        <f>(Surrend_LS!AD13+LS!AC65-Surrend_LS!AC13)*(1+Assumptions!$B$17)</f>
        <v>295818.233100235</v>
      </c>
      <c r="AE65" s="1">
        <f>(Surrend_LS!AE13+LS!AD65-Surrend_LS!AD13)*(1+Assumptions!$B$17)</f>
        <v>306989.7656976151</v>
      </c>
      <c r="AF65" s="1">
        <f>(Surrend_LS!AF13+LS!AE65-Surrend_LS!AE13)*(1+Assumptions!$B$17)</f>
        <v>318136.65238161111</v>
      </c>
      <c r="AG65" s="1">
        <f>(Surrend_LS!AG13+LS!AF65-Surrend_LS!AF13)*(1+Assumptions!$B$17)</f>
        <v>329259.17977954034</v>
      </c>
      <c r="AH65" s="1">
        <f>(Surrend_LS!AH13+LS!AG65-Surrend_LS!AG13)*(1+Assumptions!$B$17)</f>
        <v>340357.63325319369</v>
      </c>
      <c r="AI65" s="1">
        <f>(Surrend_LS!AI13+LS!AH65-Surrend_LS!AH13)*(1+Assumptions!$B$17)</f>
        <v>351432.29690791568</v>
      </c>
      <c r="AJ65" s="1">
        <f>(Surrend_LS!AJ13+LS!AI65-Surrend_LS!AI13)*(1+Assumptions!$B$17)</f>
        <v>362483.45360163524</v>
      </c>
      <c r="AK65" s="1">
        <f>(Surrend_LS!AK13+LS!AJ65-Surrend_LS!AJ13)*(1+Assumptions!$B$17)</f>
        <v>373511.38495384692</v>
      </c>
      <c r="AL65" s="1">
        <f>(Surrend_LS!AL13+LS!AK65-Surrend_LS!AK13)*(1+Assumptions!$B$17)</f>
        <v>384516.37135454296</v>
      </c>
      <c r="AM65" s="1">
        <f>(Surrend_LS!AM13+LS!AL65-Surrend_LS!AL13)*(1+Assumptions!$B$17)</f>
        <v>395498.69197309768</v>
      </c>
      <c r="AN65" s="1">
        <f>Surrend_LS!AN13*(1+Assumptions!$B$17)</f>
        <v>393311.20229862712</v>
      </c>
      <c r="AO65" s="1">
        <f>(Surrend_LS!AO13+LS!AN65-Surrend_LS!AN13)*(1+Assumptions!$B$17)</f>
        <v>404205.98278270697</v>
      </c>
      <c r="AP65" s="1">
        <f>(Surrend_LS!AP13+LS!AO65-Surrend_LS!AO13)*(1+Assumptions!$B$17)</f>
        <v>415078.78685134993</v>
      </c>
      <c r="AQ65" s="1">
        <f>(Surrend_LS!AQ13+LS!AP65-Surrend_LS!AP13)*(1+Assumptions!$B$17)</f>
        <v>425929.88841804082</v>
      </c>
      <c r="AR65" s="1">
        <f>(Surrend_LS!AR13+LS!AQ65-Surrend_LS!AQ13)*(1+Assumptions!$B$17)</f>
        <v>436759.56021783466</v>
      </c>
      <c r="AS65" s="1">
        <f>(Surrend_LS!AS13+LS!AR65-Surrend_LS!AR13)*(1+Assumptions!$B$17)</f>
        <v>447568.07381594979</v>
      </c>
      <c r="AT65" s="1">
        <f>(Surrend_LS!AT13+LS!AS65-Surrend_LS!AS13)*(1+Assumptions!$B$17)</f>
        <v>458355.69961631397</v>
      </c>
      <c r="AU65" s="1">
        <f>(Surrend_LS!AU13+LS!AT65-Surrend_LS!AT13)*(1+Assumptions!$B$17)</f>
        <v>469122.70687006501</v>
      </c>
      <c r="AV65" s="1">
        <f>(Surrend_LS!AV13+LS!AU65-Surrend_LS!AU13)*(1+Assumptions!$B$17)</f>
        <v>479869.36368400481</v>
      </c>
      <c r="AW65" s="1">
        <f>(Surrend_LS!AW13+LS!AV65-Surrend_LS!AV13)*(1+Assumptions!$B$17)</f>
        <v>490595.93702900765</v>
      </c>
      <c r="AX65" s="1">
        <f>(Surrend_LS!AX13+LS!AW65-Surrend_LS!AW13)*(1+Assumptions!$B$17)</f>
        <v>501302.69274838362</v>
      </c>
      <c r="AY65" s="1">
        <f>(Surrend_LS!AY13+LS!AX65-Surrend_LS!AX13)*(1+Assumptions!$B$17)</f>
        <v>511989.89556619641</v>
      </c>
      <c r="AZ65" s="1">
        <f>AA65</f>
        <v>270283.64531461045</v>
      </c>
      <c r="BA65" s="1">
        <f>AM65</f>
        <v>395498.69197309768</v>
      </c>
      <c r="BB65" s="1">
        <f>AY65</f>
        <v>511989.89556619641</v>
      </c>
    </row>
    <row r="66" spans="1:54" x14ac:dyDescent="0.25">
      <c r="A66" s="5" t="s">
        <v>19</v>
      </c>
      <c r="C66" s="1">
        <f>Surrend_LS!C14*(1+Assumptions!$B$17)</f>
        <v>2470.5615842136649</v>
      </c>
      <c r="D66" s="1">
        <f>(Surrend_LS!D14+LS!C66-Surrend_LS!C14)*(1+Assumptions!$B$17)</f>
        <v>4912.152720406737</v>
      </c>
      <c r="E66" s="1">
        <f>(Surrend_LS!E14+LS!D66-Surrend_LS!D14)*(1+Assumptions!$B$17)</f>
        <v>7325.2344432274731</v>
      </c>
      <c r="F66" s="1">
        <f>(Surrend_LS!F14+LS!E66-Surrend_LS!E14)*(1+Assumptions!$B$17)</f>
        <v>9710.2609584862457</v>
      </c>
      <c r="G66" s="1">
        <f>(Surrend_LS!G14+LS!F66-Surrend_LS!F14)*(1+Assumptions!$B$17)</f>
        <v>12067.679745871899</v>
      </c>
      <c r="H66" s="1">
        <f>(Surrend_LS!H14+LS!G66-Surrend_LS!G14)*(1+Assumptions!$B$17)</f>
        <v>14397.93166012827</v>
      </c>
      <c r="I66" s="1">
        <f>(Surrend_LS!I14+LS!H66-Surrend_LS!H14)*(1+Assumptions!$B$17)</f>
        <v>16701.451030713983</v>
      </c>
      <c r="J66" s="1">
        <f>(Surrend_LS!J14+LS!I66-Surrend_LS!I14)*(1+Assumptions!$B$17)</f>
        <v>18978.665759968324</v>
      </c>
      <c r="K66" s="1">
        <f>(Surrend_LS!K14+LS!J66-Surrend_LS!J14)*(1+Assumptions!$B$17)</f>
        <v>18759.435835591848</v>
      </c>
      <c r="L66" s="1">
        <f>(Surrend_LS!L14+LS!K66-Surrend_LS!K14)*(1+Assumptions!$B$17)</f>
        <v>21014.270210766474</v>
      </c>
      <c r="M66" s="1">
        <f>(Surrend_LS!M14+LS!L66-Surrend_LS!L14)*(1+Assumptions!$B$17)</f>
        <v>20773.023429766894</v>
      </c>
      <c r="N66" s="1">
        <f>(Surrend_LS!N14+LS!M66-Surrend_LS!M14)*(1+Assumptions!$B$17)</f>
        <v>23006.199084297426</v>
      </c>
      <c r="O66" s="1">
        <f t="shared" ref="O66:O72" si="149">N66</f>
        <v>23006.199084297426</v>
      </c>
      <c r="P66" s="1">
        <f>Surrend_LS!P14*(1+Assumptions!$B$17)</f>
        <v>24657.289668724472</v>
      </c>
      <c r="Q66" s="1">
        <f>(Surrend_LS!Q14+LS!P66-Surrend_LS!P14)*(1+Assumptions!$B$17)</f>
        <v>26838.71345801698</v>
      </c>
      <c r="R66" s="1">
        <f>(Surrend_LS!R14+LS!Q66-Surrend_LS!Q14)*(1+Assumptions!$B$17)</f>
        <v>28995.768127562584</v>
      </c>
      <c r="S66" s="1">
        <f>(Surrend_LS!S14+LS!R66-Surrend_LS!R14)*(1+Assumptions!$B$17)</f>
        <v>31128.84655720833</v>
      </c>
      <c r="T66" s="1">
        <f>(Surrend_LS!T14+LS!S66-Surrend_LS!S14)*(1+Assumptions!$B$17)</f>
        <v>33238.335823117595</v>
      </c>
      <c r="U66" s="1">
        <f>(Surrend_LS!U14+LS!T66-Surrend_LS!T14)*(1+Assumptions!$B$17)</f>
        <v>35324.617285118373</v>
      </c>
      <c r="V66" s="1">
        <f>(Surrend_LS!V14+LS!U66-Surrend_LS!U14)*(1+Assumptions!$B$17)</f>
        <v>37388.066672742323</v>
      </c>
      <c r="W66" s="1">
        <f>(Surrend_LS!W14+LS!V66-Surrend_LS!V14)*(1+Assumptions!$B$17)</f>
        <v>39429.054169974195</v>
      </c>
      <c r="X66" s="1">
        <f>(Surrend_LS!X14+LS!W66-Surrend_LS!W14)*(1+Assumptions!$B$17)</f>
        <v>38977.382914517264</v>
      </c>
      <c r="Y66" s="1">
        <f>(Surrend_LS!Y14+LS!X66-Surrend_LS!X14)*(1+Assumptions!$B$17)</f>
        <v>41003.505864896557</v>
      </c>
      <c r="Z66" s="1">
        <f>(Surrend_LS!Z14+LS!Y66-Surrend_LS!Y14)*(1+Assumptions!$B$17)</f>
        <v>40537.222413248572</v>
      </c>
      <c r="AA66" s="1">
        <f>(Surrend_LS!AA14+LS!Z66-Surrend_LS!Z14)*(1+Assumptions!$B$17)</f>
        <v>42548.981829028926</v>
      </c>
      <c r="AB66" s="1">
        <f>Surrend_LS!AB14*(1+Assumptions!$B$17)</f>
        <v>43163.948836901291</v>
      </c>
      <c r="AC66" s="1">
        <f>(Surrend_LS!AC14+LS!AB66-Surrend_LS!AB14)*(1+Assumptions!$B$17)</f>
        <v>45128.358725025595</v>
      </c>
      <c r="AD66" s="1">
        <f>(Surrend_LS!AD14+LS!AC66-Surrend_LS!AC14)*(1+Assumptions!$B$17)</f>
        <v>47071.853044674295</v>
      </c>
      <c r="AE66" s="1">
        <f>(Surrend_LS!AE14+LS!AD66-Surrend_LS!AD14)*(1+Assumptions!$B$17)</f>
        <v>48994.773521747942</v>
      </c>
      <c r="AF66" s="1">
        <f>(Surrend_LS!AF14+LS!AE66-Surrend_LS!AE14)*(1+Assumptions!$B$17)</f>
        <v>50897.456847898276</v>
      </c>
      <c r="AG66" s="1">
        <f>(Surrend_LS!AG14+LS!AF66-Surrend_LS!AF14)*(1+Assumptions!$B$17)</f>
        <v>52780.234756342084</v>
      </c>
      <c r="AH66" s="1">
        <f>(Surrend_LS!AH14+LS!AG66-Surrend_LS!AG14)*(1+Assumptions!$B$17)</f>
        <v>54643.434096538578</v>
      </c>
      <c r="AI66" s="1">
        <f>(Surrend_LS!AI14+LS!AH66-Surrend_LS!AH14)*(1+Assumptions!$B$17)</f>
        <v>56487.376907747828</v>
      </c>
      <c r="AJ66" s="1">
        <f>(Surrend_LS!AJ14+LS!AI66-Surrend_LS!AI14)*(1+Assumptions!$B$17)</f>
        <v>55841.818907273009</v>
      </c>
      <c r="AK66" s="1">
        <f>(Surrend_LS!AK14+LS!AJ66-Surrend_LS!AJ14)*(1+Assumptions!$B$17)</f>
        <v>57677.166346705722</v>
      </c>
      <c r="AL66" s="1">
        <f>(Surrend_LS!AL14+LS!AK66-Surrend_LS!AK14)*(1+Assumptions!$B$17)</f>
        <v>57023.172614020914</v>
      </c>
      <c r="AM66" s="1">
        <f>(Surrend_LS!AM14+LS!AL66-Surrend_LS!AL14)*(1+Assumptions!$B$17)</f>
        <v>58850.241666749956</v>
      </c>
      <c r="AN66" s="1">
        <f>Surrend_LS!AN14*(1+Assumptions!$B$17)</f>
        <v>58600.944876266352</v>
      </c>
      <c r="AO66" s="1">
        <f>(Surrend_LS!AO14+LS!AN66-Surrend_LS!AN14)*(1+Assumptions!$B$17)</f>
        <v>60384.336531851892</v>
      </c>
      <c r="AP66" s="1">
        <f>(Surrend_LS!AP14+LS!AO66-Surrend_LS!AO14)*(1+Assumptions!$B$17)</f>
        <v>62149.693336481534</v>
      </c>
      <c r="AQ66" s="1">
        <f>(Surrend_LS!AQ14+LS!AP66-Surrend_LS!AP14)*(1+Assumptions!$B$17)</f>
        <v>63897.314346913707</v>
      </c>
      <c r="AR66" s="1">
        <f>(Surrend_LS!AR14+LS!AQ66-Surrend_LS!AQ14)*(1+Assumptions!$B$17)</f>
        <v>65627.494227468371</v>
      </c>
      <c r="AS66" s="1">
        <f>(Surrend_LS!AS14+LS!AR66-Surrend_LS!AR14)*(1+Assumptions!$B$17)</f>
        <v>67340.523316219333</v>
      </c>
      <c r="AT66" s="1">
        <f>(Surrend_LS!AT14+LS!AS66-Surrend_LS!AS14)*(1+Assumptions!$B$17)</f>
        <v>69036.687690194827</v>
      </c>
      <c r="AU66" s="1">
        <f>(Surrend_LS!AU14+LS!AT66-Surrend_LS!AT14)*(1+Assumptions!$B$17)</f>
        <v>70716.269229600919</v>
      </c>
      <c r="AV66" s="1">
        <f>(Surrend_LS!AV14+LS!AU66-Surrend_LS!AU14)*(1+Assumptions!$B$17)</f>
        <v>69908.984096869099</v>
      </c>
      <c r="AW66" s="1">
        <f>(Surrend_LS!AW14+LS!AV66-Surrend_LS!AV14)*(1+Assumptions!$B$17)</f>
        <v>71585.199583844704</v>
      </c>
      <c r="AX66" s="1">
        <f>(Surrend_LS!AX14+LS!AW66-Surrend_LS!AW14)*(1+Assumptions!$B$17)</f>
        <v>70774.630704960829</v>
      </c>
      <c r="AY66" s="1">
        <f>(Surrend_LS!AY14+LS!AX66-Surrend_LS!AX14)*(1+Assumptions!$B$17)</f>
        <v>72447.643621624287</v>
      </c>
      <c r="AZ66" s="1">
        <f t="shared" ref="AZ66:AZ72" si="150">AA66</f>
        <v>42548.981829028926</v>
      </c>
      <c r="BA66" s="1">
        <f t="shared" ref="BA66:BA72" si="151">AM66</f>
        <v>58850.241666749956</v>
      </c>
      <c r="BB66" s="1">
        <f t="shared" ref="BB66:BB72" si="152">AY66</f>
        <v>72447.643621624287</v>
      </c>
    </row>
    <row r="67" spans="1:54" x14ac:dyDescent="0.25">
      <c r="A67" s="5" t="s">
        <v>20</v>
      </c>
      <c r="C67" s="1">
        <f>Surrend_LS!C15*(1+Assumptions!$B$17)</f>
        <v>49260.740623305966</v>
      </c>
      <c r="D67" s="1">
        <f>(Surrend_LS!D15+LS!C67-Surrend_LS!C15)*(1+Assumptions!$B$17)</f>
        <v>48535.31413836556</v>
      </c>
      <c r="E67" s="1">
        <f>(Surrend_LS!E15+LS!D67-Surrend_LS!D15)*(1+Assumptions!$B$17)</f>
        <v>97084.213899150243</v>
      </c>
      <c r="F67" s="1">
        <f>(Surrend_LS!F15+LS!E67-Surrend_LS!E15)*(1+Assumptions!$B$17)</f>
        <v>95660.289361260977</v>
      </c>
      <c r="G67" s="1">
        <f>(Surrend_LS!G15+LS!F67-Surrend_LS!F15)*(1+Assumptions!$B$17)</f>
        <v>143523.79544211194</v>
      </c>
      <c r="H67" s="1">
        <f>(Surrend_LS!H15+LS!G67-Surrend_LS!G15)*(1+Assumptions!$B$17)</f>
        <v>141427.34745828144</v>
      </c>
      <c r="I67" s="1">
        <f>(Surrend_LS!I15+LS!H67-Surrend_LS!H15)*(1+Assumptions!$B$17)</f>
        <v>188630.97040835887</v>
      </c>
      <c r="J67" s="1">
        <f>(Surrend_LS!J15+LS!I67-Surrend_LS!I15)*(1+Assumptions!$B$17)</f>
        <v>185887.05383435049</v>
      </c>
      <c r="K67" s="1">
        <f>(Surrend_LS!K15+LS!J67-Surrend_LS!J15)*(1+Assumptions!$B$17)</f>
        <v>232455.40102994849</v>
      </c>
      <c r="L67" s="1">
        <f>(Surrend_LS!L15+LS!K67-Surrend_LS!K15)*(1+Assumptions!$B$17)</f>
        <v>229088.18382870161</v>
      </c>
      <c r="M67" s="1">
        <f>(Surrend_LS!M15+LS!L67-Surrend_LS!L15)*(1+Assumptions!$B$17)</f>
        <v>275044.99174036703</v>
      </c>
      <c r="N67" s="1">
        <f>(Surrend_LS!N15+LS!M67-Surrend_LS!M15)*(1+Assumptions!$B$17)</f>
        <v>271077.78666845843</v>
      </c>
      <c r="O67" s="1">
        <f t="shared" si="149"/>
        <v>271077.78666845843</v>
      </c>
      <c r="P67" s="1">
        <f>Surrend_LS!P15*(1+Assumptions!$B$17)</f>
        <v>310037.0298858849</v>
      </c>
      <c r="Q67" s="1">
        <f>(Surrend_LS!Q15+LS!P67-Surrend_LS!P15)*(1+Assumptions!$B$17)</f>
        <v>305471.34390663111</v>
      </c>
      <c r="R67" s="1">
        <f>(Surrend_LS!R15+LS!Q67-Surrend_LS!Q15)*(1+Assumptions!$B$17)</f>
        <v>350251.90368054307</v>
      </c>
      <c r="S67" s="1">
        <f>(Surrend_LS!S15+LS!R67-Surrend_LS!R15)*(1+Assumptions!$B$17)</f>
        <v>345130.27326165518</v>
      </c>
      <c r="T67" s="1">
        <f>(Surrend_LS!T15+LS!S67-Surrend_LS!S15)*(1+Assumptions!$B$17)</f>
        <v>389365.44533299701</v>
      </c>
      <c r="U67" s="1">
        <f>(Surrend_LS!U15+LS!T67-Surrend_LS!T15)*(1+Assumptions!$B$17)</f>
        <v>383708.79572703212</v>
      </c>
      <c r="V67" s="1">
        <f>(Surrend_LS!V15+LS!U67-Surrend_LS!U15)*(1+Assumptions!$B$17)</f>
        <v>427419.13229909929</v>
      </c>
      <c r="W67" s="1">
        <f>(Surrend_LS!W15+LS!V67-Surrend_LS!V15)*(1+Assumptions!$B$17)</f>
        <v>421247.64938678074</v>
      </c>
      <c r="X67" s="1">
        <f>(Surrend_LS!X15+LS!W67-Surrend_LS!W15)*(1+Assumptions!$B$17)</f>
        <v>464452.97662337223</v>
      </c>
      <c r="Y67" s="1">
        <f>(Surrend_LS!Y15+LS!X67-Surrend_LS!X15)*(1+Assumptions!$B$17)</f>
        <v>457786.13333835959</v>
      </c>
      <c r="Z67" s="1">
        <f>(Surrend_LS!Z15+LS!Y67-Surrend_LS!Y15)*(1+Assumptions!$B$17)</f>
        <v>500505.57731305697</v>
      </c>
      <c r="AA67" s="1">
        <f>(Surrend_LS!AA15+LS!Z67-Surrend_LS!Z15)*(1+Assumptions!$B$17)</f>
        <v>493362.15912429331</v>
      </c>
      <c r="AB67" s="1">
        <f>Surrend_LS!AB15*(1+Assumptions!$B$17)</f>
        <v>519740.66298564535</v>
      </c>
      <c r="AC67" s="1">
        <f>(Surrend_LS!AC15+LS!AB67-Surrend_LS!AB15)*(1+Assumptions!$B$17)</f>
        <v>512086.82673674624</v>
      </c>
      <c r="AD67" s="1">
        <f>(Surrend_LS!AD15+LS!AC67-Surrend_LS!AC15)*(1+Assumptions!$B$17)</f>
        <v>553837.07041774609</v>
      </c>
      <c r="AE67" s="1">
        <f>(Surrend_LS!AE15+LS!AD67-Surrend_LS!AD15)*(1+Assumptions!$B$17)</f>
        <v>545741.92442513618</v>
      </c>
      <c r="AF67" s="1">
        <f>(Surrend_LS!AF15+LS!AE67-Surrend_LS!AE15)*(1+Assumptions!$B$17)</f>
        <v>587059.36641432566</v>
      </c>
      <c r="AG67" s="1">
        <f>(Surrend_LS!AG15+LS!AF67-Surrend_LS!AF15)*(1+Assumptions!$B$17)</f>
        <v>578539.77548482083</v>
      </c>
      <c r="AH67" s="1">
        <f>(Surrend_LS!AH15+LS!AG67-Surrend_LS!AG15)*(1+Assumptions!$B$17)</f>
        <v>619440.98072444124</v>
      </c>
      <c r="AI67" s="1">
        <f>(Surrend_LS!AI15+LS!AH67-Surrend_LS!AH15)*(1+Assumptions!$B$17)</f>
        <v>610513.21534538991</v>
      </c>
      <c r="AJ67" s="1">
        <f>(Surrend_LS!AJ15+LS!AI67-Surrend_LS!AI15)*(1+Assumptions!$B$17)</f>
        <v>651014.1651802439</v>
      </c>
      <c r="AK67" s="1">
        <f>(Surrend_LS!AK15+LS!AJ67-Surrend_LS!AJ15)*(1+Assumptions!$B$17)</f>
        <v>641693.92277066724</v>
      </c>
      <c r="AL67" s="1">
        <f>(Surrend_LS!AL15+LS!AK67-Surrend_LS!AK15)*(1+Assumptions!$B$17)</f>
        <v>681810.03581689659</v>
      </c>
      <c r="AM67" s="1">
        <f>(Surrend_LS!AM15+LS!AL67-Surrend_LS!AL15)*(1+Assumptions!$B$17)</f>
        <v>672112.46122078795</v>
      </c>
      <c r="AN67" s="1">
        <f>Surrend_LS!AN15*(1+Assumptions!$B$17)</f>
        <v>688374.1451921484</v>
      </c>
      <c r="AO67" s="1">
        <f>(Surrend_LS!AO15+LS!AN67-Surrend_LS!AN15)*(1+Assumptions!$B$17)</f>
        <v>678236.96840284229</v>
      </c>
      <c r="AP67" s="1">
        <f>(Surrend_LS!AP15+LS!AO67-Surrend_LS!AO15)*(1+Assumptions!$B$17)</f>
        <v>717550.37898095022</v>
      </c>
      <c r="AQ67" s="1">
        <f>(Surrend_LS!AQ15+LS!AP67-Surrend_LS!AP15)*(1+Assumptions!$B$17)</f>
        <v>707064.07610574353</v>
      </c>
      <c r="AR67" s="1">
        <f>(Surrend_LS!AR15+LS!AQ67-Surrend_LS!AQ15)*(1+Assumptions!$B$17)</f>
        <v>746035.22119669127</v>
      </c>
      <c r="AS67" s="1">
        <f>(Surrend_LS!AS15+LS!AR67-Surrend_LS!AR15)*(1+Assumptions!$B$17)</f>
        <v>735213.39182903909</v>
      </c>
      <c r="AT67" s="1">
        <f>(Surrend_LS!AT15+LS!AS67-Surrend_LS!AS15)*(1+Assumptions!$B$17)</f>
        <v>773855.6300132795</v>
      </c>
      <c r="AU67" s="1">
        <f>(Surrend_LS!AU15+LS!AT67-Surrend_LS!AT15)*(1+Assumptions!$B$17)</f>
        <v>762711.39607124077</v>
      </c>
      <c r="AV67" s="1">
        <f>(Surrend_LS!AV15+LS!AU67-Surrend_LS!AU15)*(1+Assumptions!$B$17)</f>
        <v>801037.61687677633</v>
      </c>
      <c r="AW67" s="1">
        <f>(Surrend_LS!AW15+LS!AV67-Surrend_LS!AV15)*(1+Assumptions!$B$17)</f>
        <v>789583.63969377254</v>
      </c>
      <c r="AX67" s="1">
        <f>(Surrend_LS!AX15+LS!AW67-Surrend_LS!AW15)*(1+Assumptions!$B$17)</f>
        <v>827606.2803794418</v>
      </c>
      <c r="AY67" s="1">
        <f>(Surrend_LS!AY15+LS!AX67-Surrend_LS!AX15)*(1+Assumptions!$B$17)</f>
        <v>815854.77718560747</v>
      </c>
      <c r="AZ67" s="1">
        <f t="shared" si="150"/>
        <v>493362.15912429331</v>
      </c>
      <c r="BA67" s="1">
        <f t="shared" si="151"/>
        <v>672112.46122078795</v>
      </c>
      <c r="BB67" s="1">
        <f t="shared" si="152"/>
        <v>815854.77718560747</v>
      </c>
    </row>
    <row r="68" spans="1:54" x14ac:dyDescent="0.25">
      <c r="A68" s="5" t="s">
        <v>21</v>
      </c>
      <c r="C68" s="1">
        <f>Surrend_LS!C16*(1+Assumptions!$B$17)</f>
        <v>245802.06624663874</v>
      </c>
      <c r="D68" s="1">
        <f>(Surrend_LS!D16+LS!C68-Surrend_LS!C16)*(1+Assumptions!$B$17)</f>
        <v>487492.78317116306</v>
      </c>
      <c r="E68" s="1">
        <f>(Surrend_LS!E16+LS!D68-Surrend_LS!D16)*(1+Assumptions!$B$17)</f>
        <v>479354.94586559845</v>
      </c>
      <c r="F68" s="1">
        <f>(Surrend_LS!F16+LS!E68-Surrend_LS!E16)*(1+Assumptions!$B$17)</f>
        <v>717187.2088814117</v>
      </c>
      <c r="G68" s="1">
        <f>(Surrend_LS!G16+LS!F68-Surrend_LS!F16)*(1+Assumptions!$B$17)</f>
        <v>951072.8132449555</v>
      </c>
      <c r="H68" s="1">
        <f>(Surrend_LS!H16+LS!G68-Surrend_LS!G16)*(1+Assumptions!$B$17)</f>
        <v>935291.27756801806</v>
      </c>
      <c r="I68" s="1">
        <f>(Surrend_LS!I16+LS!H68-Surrend_LS!H16)*(1+Assumptions!$B$17)</f>
        <v>1165638.0455081782</v>
      </c>
      <c r="J68" s="1">
        <f>(Surrend_LS!J16+LS!I68-Surrend_LS!I16)*(1+Assumptions!$B$17)</f>
        <v>1392193.211472708</v>
      </c>
      <c r="K68" s="1">
        <f>(Surrend_LS!K16+LS!J68-Surrend_LS!J16)*(1+Assumptions!$B$17)</f>
        <v>1369233.2104438138</v>
      </c>
      <c r="L68" s="1">
        <f>(Surrend_LS!L16+LS!K68-Surrend_LS!K16)*(1+Assumptions!$B$17)</f>
        <v>1346748.3979327481</v>
      </c>
      <c r="M68" s="1">
        <f>(Surrend_LS!M16+LS!L68-Surrend_LS!L16)*(1+Assumptions!$B$17)</f>
        <v>1570531.3887579723</v>
      </c>
      <c r="N68" s="1">
        <f>(Surrend_LS!N16+LS!M68-Surrend_LS!M16)*(1+Assumptions!$B$17)</f>
        <v>1544857.4388758359</v>
      </c>
      <c r="O68" s="1">
        <f t="shared" si="149"/>
        <v>1544857.4388758359</v>
      </c>
      <c r="P68" s="1">
        <f>Surrend_LS!P16*(1+Assumptions!$B$17)</f>
        <v>1725560.5019638811</v>
      </c>
      <c r="Q68" s="1">
        <f>(Surrend_LS!Q16+LS!P68-Surrend_LS!P16)*(1+Assumptions!$B$17)</f>
        <v>1942500.3942331125</v>
      </c>
      <c r="R68" s="1">
        <f>(Surrend_LS!R16+LS!Q68-Surrend_LS!Q16)*(1+Assumptions!$B$17)</f>
        <v>1910122.6078872257</v>
      </c>
      <c r="S68" s="1">
        <f>(Surrend_LS!S16+LS!R68-Surrend_LS!R16)*(1+Assumptions!$B$17)</f>
        <v>2124215.6318840259</v>
      </c>
      <c r="T68" s="1">
        <f>(Surrend_LS!T16+LS!S68-Surrend_LS!S16)*(1+Assumptions!$B$17)</f>
        <v>2334852.7451380459</v>
      </c>
      <c r="U68" s="1">
        <f>(Surrend_LS!U16+LS!T68-Surrend_LS!T16)*(1+Assumptions!$B$17)</f>
        <v>2296303.7035620157</v>
      </c>
      <c r="V68" s="1">
        <f>(Surrend_LS!V16+LS!U68-Surrend_LS!U16)*(1+Assumptions!$B$17)</f>
        <v>2504354.3835395183</v>
      </c>
      <c r="W68" s="1">
        <f>(Surrend_LS!W16+LS!V68-Surrend_LS!V16)*(1+Assumptions!$B$17)</f>
        <v>2709075.5037209541</v>
      </c>
      <c r="X68" s="1">
        <f>(Surrend_LS!X16+LS!W68-Surrend_LS!W16)*(1+Assumptions!$B$17)</f>
        <v>2664734.3110189987</v>
      </c>
      <c r="Y68" s="1">
        <f>(Surrend_LS!Y16+LS!X68-Surrend_LS!X16)*(1+Assumptions!$B$17)</f>
        <v>2621312.1568095344</v>
      </c>
      <c r="Z68" s="1">
        <f>(Surrend_LS!Z16+LS!Y68-Surrend_LS!Y16)*(1+Assumptions!$B$17)</f>
        <v>2824592.8320316933</v>
      </c>
      <c r="AA68" s="1">
        <f>(Surrend_LS!AA16+LS!Z68-Surrend_LS!Z16)*(1+Assumptions!$B$17)</f>
        <v>2778842.9454139834</v>
      </c>
      <c r="AB68" s="1">
        <f>Surrend_LS!AB16*(1+Assumptions!$B$17)</f>
        <v>2886751.6935588485</v>
      </c>
      <c r="AC68" s="1">
        <f>(Surrend_LS!AC16+LS!AB68-Surrend_LS!AB16)*(1+Assumptions!$B$17)</f>
        <v>3084269.1997948443</v>
      </c>
      <c r="AD68" s="1">
        <f>(Surrend_LS!AD16+LS!AC68-Surrend_LS!AC16)*(1+Assumptions!$B$17)</f>
        <v>3032869.9200545377</v>
      </c>
      <c r="AE68" s="1">
        <f>(Surrend_LS!AE16+LS!AD68-Surrend_LS!AD16)*(1+Assumptions!$B$17)</f>
        <v>3228334.3661843808</v>
      </c>
      <c r="AF68" s="1">
        <f>(Surrend_LS!AF16+LS!AE68-Surrend_LS!AE16)*(1+Assumptions!$B$17)</f>
        <v>3420727.9996631583</v>
      </c>
      <c r="AG68" s="1">
        <f>(Surrend_LS!AG16+LS!AF68-Surrend_LS!AF16)*(1+Assumptions!$B$17)</f>
        <v>3364312.9154503793</v>
      </c>
      <c r="AH68" s="1">
        <f>(Surrend_LS!AH16+LS!AG68-Surrend_LS!AG16)*(1+Assumptions!$B$17)</f>
        <v>3554867.482329723</v>
      </c>
      <c r="AI68" s="1">
        <f>(Surrend_LS!AI16+LS!AH68-Surrend_LS!AH16)*(1+Assumptions!$B$17)</f>
        <v>3742455.0616383739</v>
      </c>
      <c r="AJ68" s="1">
        <f>(Surrend_LS!AJ16+LS!AI68-Surrend_LS!AI16)*(1+Assumptions!$B$17)</f>
        <v>3681335.6902571879</v>
      </c>
      <c r="AK68" s="1">
        <f>(Surrend_LS!AK16+LS!AJ68-Surrend_LS!AJ16)*(1+Assumptions!$B$17)</f>
        <v>3621483.6538664405</v>
      </c>
      <c r="AL68" s="1">
        <f>(Surrend_LS!AL16+LS!AK68-Surrend_LS!AK16)*(1+Assumptions!$B$17)</f>
        <v>3808675.8191595846</v>
      </c>
      <c r="AM68" s="1">
        <f>(Surrend_LS!AM16+LS!AL68-Surrend_LS!AL16)*(1+Assumptions!$B$17)</f>
        <v>3747172.0092408294</v>
      </c>
      <c r="AN68" s="1">
        <f>Surrend_LS!AN16*(1+Assumptions!$B$17)</f>
        <v>3797957.8410569592</v>
      </c>
      <c r="AO68" s="1">
        <f>(Surrend_LS!AO16+LS!AN68-Surrend_LS!AN16)*(1+Assumptions!$B$17)</f>
        <v>3980234.2761578416</v>
      </c>
      <c r="AP68" s="1">
        <f>(Surrend_LS!AP16+LS!AO68-Surrend_LS!AO16)*(1+Assumptions!$B$17)</f>
        <v>3913908.5124405222</v>
      </c>
      <c r="AQ68" s="1">
        <f>(Surrend_LS!AQ16+LS!AP68-Surrend_LS!AP16)*(1+Assumptions!$B$17)</f>
        <v>4094754.8019787683</v>
      </c>
      <c r="AR68" s="1">
        <f>(Surrend_LS!AR16+LS!AQ68-Surrend_LS!AQ16)*(1+Assumptions!$B$17)</f>
        <v>4272832.4717787942</v>
      </c>
      <c r="AS68" s="1">
        <f>(Surrend_LS!AS16+LS!AR68-Surrend_LS!AR16)*(1+Assumptions!$B$17)</f>
        <v>4202397.605122</v>
      </c>
      <c r="AT68" s="1">
        <f>(Surrend_LS!AT16+LS!AS68-Surrend_LS!AS16)*(1+Assumptions!$B$17)</f>
        <v>4379222.6794528626</v>
      </c>
      <c r="AU68" s="1">
        <f>(Surrend_LS!AU16+LS!AT68-Surrend_LS!AT16)*(1+Assumptions!$B$17)</f>
        <v>4553365.2827018453</v>
      </c>
      <c r="AV68" s="1">
        <f>(Surrend_LS!AV16+LS!AU68-Surrend_LS!AU16)*(1+Assumptions!$B$17)</f>
        <v>4479079.7939172564</v>
      </c>
      <c r="AW68" s="1">
        <f>(Surrend_LS!AW16+LS!AV68-Surrend_LS!AV16)*(1+Assumptions!$B$17)</f>
        <v>4406334.9542098632</v>
      </c>
      <c r="AX68" s="1">
        <f>(Surrend_LS!AX16+LS!AW68-Surrend_LS!AW16)*(1+Assumptions!$B$17)</f>
        <v>4580902.1967017371</v>
      </c>
      <c r="AY68" s="1">
        <f>(Surrend_LS!AY16+LS!AX68-Surrend_LS!AX16)*(1+Assumptions!$B$17)</f>
        <v>4507036.0197042152</v>
      </c>
      <c r="AZ68" s="1">
        <f t="shared" si="150"/>
        <v>2778842.9454139834</v>
      </c>
      <c r="BA68" s="1">
        <f t="shared" si="151"/>
        <v>3747172.0092408294</v>
      </c>
      <c r="BB68" s="1">
        <f t="shared" si="152"/>
        <v>4507036.0197042152</v>
      </c>
    </row>
    <row r="69" spans="1:54" x14ac:dyDescent="0.25">
      <c r="A69" s="5" t="s">
        <v>22</v>
      </c>
      <c r="C69" s="1">
        <f>Surrend_LS!C17*(1+Assumptions!$B$17)</f>
        <v>0</v>
      </c>
      <c r="D69" s="1">
        <f>(Surrend_LS!D17+LS!C69-Surrend_LS!C17)*(1+Assumptions!$B$17)</f>
        <v>884887.43848789949</v>
      </c>
      <c r="E69" s="1">
        <f>(Surrend_LS!E17+LS!D69-Surrend_LS!D17)*(1+Assumptions!$B$17)</f>
        <v>1754974.019416187</v>
      </c>
      <c r="F69" s="1">
        <f>(Surrend_LS!F17+LS!E69-Surrend_LS!E17)*(1+Assumptions!$B$17)</f>
        <v>2610565.2436040537</v>
      </c>
      <c r="G69" s="1">
        <f>(Surrend_LS!G17+LS!F69-Surrend_LS!F17)*(1+Assumptions!$B$17)</f>
        <v>3451960.5329013695</v>
      </c>
      <c r="H69" s="1">
        <f>(Surrend_LS!H17+LS!G69-Surrend_LS!G17)*(1+Assumptions!$B$17)</f>
        <v>4279453.351869707</v>
      </c>
      <c r="I69" s="1">
        <f>(Surrend_LS!I17+LS!H69-Surrend_LS!H17)*(1+Assumptions!$B$17)</f>
        <v>5093331.3270300794</v>
      </c>
      <c r="J69" s="1">
        <f>(Surrend_LS!J17+LS!I69-Surrend_LS!I17)*(1+Assumptions!$B$17)</f>
        <v>5893876.3637260636</v>
      </c>
      <c r="K69" s="1">
        <f>(Surrend_LS!K17+LS!J69-Surrend_LS!J17)*(1+Assumptions!$B$17)</f>
        <v>7566252.199137887</v>
      </c>
      <c r="L69" s="1">
        <f>(Surrend_LS!L17+LS!K69-Surrend_LS!K17)*(1+Assumptions!$B$17)</f>
        <v>9211041.3414951153</v>
      </c>
      <c r="M69" s="1">
        <f>(Surrend_LS!M17+LS!L69-Surrend_LS!L17)*(1+Assumptions!$B$17)</f>
        <v>10828814.711470392</v>
      </c>
      <c r="N69" s="1">
        <f>(Surrend_LS!N17+LS!M69-Surrend_LS!M17)*(1+Assumptions!$B$17)</f>
        <v>12420131.874135533</v>
      </c>
      <c r="O69" s="1">
        <f t="shared" si="149"/>
        <v>12420131.874135533</v>
      </c>
      <c r="P69" s="1">
        <f>Surrend_LS!P17*(1+Assumptions!$B$17)</f>
        <v>12891149.906272199</v>
      </c>
      <c r="Q69" s="1">
        <f>(Surrend_LS!Q17+LS!P69-Surrend_LS!P17)*(1+Assumptions!$B$17)</f>
        <v>13560416.616921106</v>
      </c>
      <c r="R69" s="1">
        <f>(Surrend_LS!R17+LS!Q69-Surrend_LS!Q17)*(1+Assumptions!$B$17)</f>
        <v>14219333.043818319</v>
      </c>
      <c r="S69" s="1">
        <f>(Surrend_LS!S17+LS!R69-Surrend_LS!R17)*(1+Assumptions!$B$17)</f>
        <v>14868116.128604306</v>
      </c>
      <c r="T69" s="1">
        <f>(Surrend_LS!T17+LS!S69-Surrend_LS!S17)*(1+Assumptions!$B$17)</f>
        <v>15506978.506614491</v>
      </c>
      <c r="U69" s="1">
        <f>(Surrend_LS!U17+LS!T69-Surrend_LS!T17)*(1+Assumptions!$B$17)</f>
        <v>16136128.593111845</v>
      </c>
      <c r="V69" s="1">
        <f>(Surrend_LS!V17+LS!U69-Surrend_LS!U17)*(1+Assumptions!$B$17)</f>
        <v>16755770.66779517</v>
      </c>
      <c r="W69" s="1">
        <f>(Surrend_LS!W17+LS!V69-Surrend_LS!V17)*(1+Assumptions!$B$17)</f>
        <v>17366104.957617562</v>
      </c>
      <c r="X69" s="1">
        <f>(Surrend_LS!X17+LS!W69-Surrend_LS!W17)*(1+Assumptions!$B$17)</f>
        <v>18852215.156436771</v>
      </c>
      <c r="Y69" s="1">
        <f>(Surrend_LS!Y17+LS!X69-Surrend_LS!X17)*(1+Assumptions!$B$17)</f>
        <v>20314605.331531432</v>
      </c>
      <c r="Z69" s="1">
        <f>(Surrend_LS!Z17+LS!Y69-Surrend_LS!Y17)*(1+Assumptions!$B$17)</f>
        <v>21753769.532952309</v>
      </c>
      <c r="AA69" s="1">
        <f>(Surrend_LS!AA17+LS!Z69-Surrend_LS!Z17)*(1+Assumptions!$B$17)</f>
        <v>23170191.994076747</v>
      </c>
      <c r="AB69" s="1">
        <f>Surrend_LS!AB17*(1+Assumptions!$B$17)</f>
        <v>23007050.825896297</v>
      </c>
      <c r="AC69" s="1">
        <f>(Surrend_LS!AC17+LS!AB69-Surrend_LS!AB17)*(1+Assumptions!$B$17)</f>
        <v>23507116.345426079</v>
      </c>
      <c r="AD69" s="1">
        <f>(Surrend_LS!AD17+LS!AC69-Surrend_LS!AC17)*(1+Assumptions!$B$17)</f>
        <v>24000324.020901449</v>
      </c>
      <c r="AE69" s="1">
        <f>(Surrend_LS!AE17+LS!AD69-Surrend_LS!AD17)*(1+Assumptions!$B$17)</f>
        <v>24486821.300094299</v>
      </c>
      <c r="AF69" s="1">
        <f>(Surrend_LS!AF17+LS!AE69-Surrend_LS!AE17)*(1+Assumptions!$B$17)</f>
        <v>24966752.715510774</v>
      </c>
      <c r="AG69" s="1">
        <f>(Surrend_LS!AG17+LS!AF69-Surrend_LS!AF17)*(1+Assumptions!$B$17)</f>
        <v>25440259.942806892</v>
      </c>
      <c r="AH69" s="1">
        <f>(Surrend_LS!AH17+LS!AG69-Surrend_LS!AG17)*(1+Assumptions!$B$17)</f>
        <v>25907481.858036183</v>
      </c>
      <c r="AI69" s="1">
        <f>(Surrend_LS!AI17+LS!AH69-Surrend_LS!AH17)*(1+Assumptions!$B$17)</f>
        <v>26368554.593752783</v>
      </c>
      <c r="AJ69" s="1">
        <f>(Surrend_LS!AJ17+LS!AI69-Surrend_LS!AI17)*(1+Assumptions!$B$17)</f>
        <v>27708499.032480653</v>
      </c>
      <c r="AK69" s="1">
        <f>(Surrend_LS!AK17+LS!AJ69-Surrend_LS!AJ17)*(1+Assumptions!$B$17)</f>
        <v>29027757.687572423</v>
      </c>
      <c r="AL69" s="1">
        <f>(Surrend_LS!AL17+LS!AK69-Surrend_LS!AK17)*(1+Assumptions!$B$17)</f>
        <v>30326764.287416294</v>
      </c>
      <c r="AM69" s="1">
        <f>(Surrend_LS!AM17+LS!AL69-Surrend_LS!AL17)*(1+Assumptions!$B$17)</f>
        <v>31605943.951349128</v>
      </c>
      <c r="AN69" s="1">
        <f>Surrend_LS!AN17*(1+Assumptions!$B$17)</f>
        <v>30945167.453169569</v>
      </c>
      <c r="AO69" s="1">
        <f>(Surrend_LS!AO17+LS!AN69-Surrend_LS!AN17)*(1+Assumptions!$B$17)</f>
        <v>31312457.968352322</v>
      </c>
      <c r="AP69" s="1">
        <f>(Surrend_LS!AP17+LS!AO69-Surrend_LS!AO17)*(1+Assumptions!$B$17)</f>
        <v>31675631.215317763</v>
      </c>
      <c r="AQ69" s="1">
        <f>(Surrend_LS!AQ17+LS!AP69-Surrend_LS!AP17)*(1+Assumptions!$B$17)</f>
        <v>32034780.108836908</v>
      </c>
      <c r="AR69" s="1">
        <f>(Surrend_LS!AR17+LS!AQ69-Surrend_LS!AQ17)*(1+Assumptions!$B$17)</f>
        <v>32389995.739986833</v>
      </c>
      <c r="AS69" s="1">
        <f>(Surrend_LS!AS17+LS!AR69-Surrend_LS!AR17)*(1+Assumptions!$B$17)</f>
        <v>32741367.412737839</v>
      </c>
      <c r="AT69" s="1">
        <f>(Surrend_LS!AT17+LS!AS69-Surrend_LS!AS17)*(1+Assumptions!$B$17)</f>
        <v>33088982.679809231</v>
      </c>
      <c r="AU69" s="1">
        <f>(Surrend_LS!AU17+LS!AT69-Surrend_LS!AT17)*(1+Assumptions!$B$17)</f>
        <v>33432927.377808359</v>
      </c>
      <c r="AV69" s="1">
        <f>(Surrend_LS!AV17+LS!AU69-Surrend_LS!AU17)*(1+Assumptions!$B$17)</f>
        <v>34658173.100155152</v>
      </c>
      <c r="AW69" s="1">
        <f>(Surrend_LS!AW17+LS!AV69-Surrend_LS!AV17)*(1+Assumptions!$B$17)</f>
        <v>35865114.057807066</v>
      </c>
      <c r="AX69" s="1">
        <f>(Surrend_LS!AX17+LS!AW69-Surrend_LS!AW17)*(1+Assumptions!$B$17)</f>
        <v>37054136.643734887</v>
      </c>
      <c r="AY69" s="1">
        <f>(Surrend_LS!AY17+LS!AX69-Surrend_LS!AX17)*(1+Assumptions!$B$17)</f>
        <v>38225619.589499325</v>
      </c>
      <c r="AZ69" s="1">
        <f t="shared" si="150"/>
        <v>23170191.994076747</v>
      </c>
      <c r="BA69" s="1">
        <f t="shared" si="151"/>
        <v>31605943.951349128</v>
      </c>
      <c r="BB69" s="1">
        <f t="shared" si="152"/>
        <v>38225619.589499325</v>
      </c>
    </row>
    <row r="70" spans="1:54" x14ac:dyDescent="0.25">
      <c r="A70" s="5" t="s">
        <v>23</v>
      </c>
      <c r="C70" s="1">
        <f>Surrend_LS!C18*(1+Assumptions!$B$17)</f>
        <v>0</v>
      </c>
      <c r="D70" s="1">
        <f>(Surrend_LS!D18+LS!C70-Surrend_LS!C18)*(1+Assumptions!$B$17)</f>
        <v>0</v>
      </c>
      <c r="E70" s="1">
        <f>(Surrend_LS!E18+LS!D70-Surrend_LS!D18)*(1+Assumptions!$B$17)</f>
        <v>1970429.6249322386</v>
      </c>
      <c r="F70" s="1">
        <f>(Surrend_LS!F18+LS!E70-Surrend_LS!E18)*(1+Assumptions!$B$17)</f>
        <v>1941412.5655346224</v>
      </c>
      <c r="G70" s="1">
        <f>(Surrend_LS!G18+LS!F70-Surrend_LS!F18)*(1+Assumptions!$B$17)</f>
        <v>1912938.931033772</v>
      </c>
      <c r="H70" s="1">
        <f>(Surrend_LS!H18+LS!G70-Surrend_LS!G18)*(1+Assumptions!$B$17)</f>
        <v>3855428.6338480567</v>
      </c>
      <c r="I70" s="1">
        <f>(Surrend_LS!I18+LS!H70-Surrend_LS!H18)*(1+Assumptions!$B$17)</f>
        <v>3798995.8272530898</v>
      </c>
      <c r="J70" s="1">
        <f>(Surrend_LS!J18+LS!I70-Surrend_LS!I18)*(1+Assumptions!$B$17)</f>
        <v>3743621.2549145906</v>
      </c>
      <c r="K70" s="1">
        <f>(Surrend_LS!K18+LS!J70-Surrend_LS!J18)*(1+Assumptions!$B$17)</f>
        <v>5659715.6324979328</v>
      </c>
      <c r="L70" s="1">
        <f>(Surrend_LS!L18+LS!K70-Surrend_LS!K18)*(1+Assumptions!$B$17)</f>
        <v>5577384.0822958499</v>
      </c>
      <c r="M70" s="1">
        <f>(Surrend_LS!M18+LS!L70-Surrend_LS!L18)*(1+Assumptions!$B$17)</f>
        <v>5496598.4797781752</v>
      </c>
      <c r="N70" s="1">
        <f>(Surrend_LS!N18+LS!M70-Surrend_LS!M18)*(1+Assumptions!$B$17)</f>
        <v>7387760.8322719801</v>
      </c>
      <c r="O70" s="1">
        <f t="shared" si="149"/>
        <v>7387760.8322719801</v>
      </c>
      <c r="P70" s="1">
        <f>Surrend_LS!P18*(1+Assumptions!$B$17)</f>
        <v>7145617.2773118336</v>
      </c>
      <c r="Q70" s="1">
        <f>(Surrend_LS!Q18+LS!P70-Surrend_LS!P18)*(1+Assumptions!$B$17)</f>
        <v>7040389.0578693245</v>
      </c>
      <c r="R70" s="1">
        <f>(Surrend_LS!R18+LS!Q70-Surrend_LS!Q18)*(1+Assumptions!$B$17)</f>
        <v>8907561.1535487045</v>
      </c>
      <c r="S70" s="1">
        <f>(Surrend_LS!S18+LS!R70-Surrend_LS!R18)*(1+Assumptions!$B$17)</f>
        <v>8777222.033374792</v>
      </c>
      <c r="T70" s="1">
        <f>(Surrend_LS!T18+LS!S70-Surrend_LS!S18)*(1+Assumptions!$B$17)</f>
        <v>8649327.2196727097</v>
      </c>
      <c r="U70" s="1">
        <f>(Surrend_LS!U18+LS!T70-Surrend_LS!T18)*(1+Assumptions!$B$17)</f>
        <v>10494262.661347013</v>
      </c>
      <c r="V70" s="1">
        <f>(Surrend_LS!V18+LS!U70-Surrend_LS!U18)*(1+Assumptions!$B$17)</f>
        <v>10342109.160328886</v>
      </c>
      <c r="W70" s="1">
        <f>(Surrend_LS!W18+LS!V70-Surrend_LS!V18)*(1+Assumptions!$B$17)</f>
        <v>10192814.710092667</v>
      </c>
      <c r="X70" s="1">
        <f>(Surrend_LS!X18+LS!W70-Surrend_LS!W18)*(1+Assumptions!$B$17)</f>
        <v>12016757.866447363</v>
      </c>
      <c r="Y70" s="1">
        <f>(Surrend_LS!Y18+LS!X70-Surrend_LS!X18)*(1+Assumptions!$B$17)</f>
        <v>11844012.171541026</v>
      </c>
      <c r="Z70" s="1">
        <f>(Surrend_LS!Z18+LS!Y70-Surrend_LS!Y18)*(1+Assumptions!$B$17)</f>
        <v>11674518.489978433</v>
      </c>
      <c r="AA70" s="1">
        <f>(Surrend_LS!AA18+LS!Z70-Surrend_LS!Z18)*(1+Assumptions!$B$17)</f>
        <v>13478648.377256922</v>
      </c>
      <c r="AB70" s="1">
        <f>Surrend_LS!AB18*(1+Assumptions!$B$17)</f>
        <v>12891775.825813496</v>
      </c>
      <c r="AC70" s="1">
        <f>(Surrend_LS!AC18+LS!AB70-Surrend_LS!AB18)*(1+Assumptions!$B$17)</f>
        <v>12701928.180333011</v>
      </c>
      <c r="AD70" s="1">
        <f>(Surrend_LS!AD18+LS!AC70-Surrend_LS!AC18)*(1+Assumptions!$B$17)</f>
        <v>14486065.583362758</v>
      </c>
      <c r="AE70" s="1">
        <f>(Surrend_LS!AE18+LS!AD70-Surrend_LS!AD18)*(1+Assumptions!$B$17)</f>
        <v>14274248.180335643</v>
      </c>
      <c r="AF70" s="1">
        <f>(Surrend_LS!AF18+LS!AE70-Surrend_LS!AE18)*(1+Assumptions!$B$17)</f>
        <v>14066403.680469543</v>
      </c>
      <c r="AG70" s="1">
        <f>(Surrend_LS!AG18+LS!AF70-Surrend_LS!AF18)*(1+Assumptions!$B$17)</f>
        <v>15832890.720859868</v>
      </c>
      <c r="AH70" s="1">
        <f>(Surrend_LS!AH18+LS!AG70-Surrend_LS!AG18)*(1+Assumptions!$B$17)</f>
        <v>15603763.283905575</v>
      </c>
      <c r="AI70" s="1">
        <f>(Surrend_LS!AI18+LS!AH70-Surrend_LS!AH18)*(1+Assumptions!$B$17)</f>
        <v>15378943.026966874</v>
      </c>
      <c r="AJ70" s="1">
        <f>(Surrend_LS!AJ18+LS!AI70-Surrend_LS!AI18)*(1+Assumptions!$B$17)</f>
        <v>17128782.644457385</v>
      </c>
      <c r="AK70" s="1">
        <f>(Surrend_LS!AK18+LS!AJ70-Surrend_LS!AJ18)*(1+Assumptions!$B$17)</f>
        <v>16883330.28330579</v>
      </c>
      <c r="AL70" s="1">
        <f>(Surrend_LS!AL18+LS!AK70-Surrend_LS!AK18)*(1+Assumptions!$B$17)</f>
        <v>16642501.87068454</v>
      </c>
      <c r="AM70" s="1">
        <f>(Surrend_LS!AM18+LS!AL70-Surrend_LS!AL18)*(1+Assumptions!$B$17)</f>
        <v>18376644.47420771</v>
      </c>
      <c r="AN70" s="1">
        <f>Surrend_LS!AN18*(1+Assumptions!$B$17)</f>
        <v>17512557.597789414</v>
      </c>
      <c r="AO70" s="1">
        <f>(Surrend_LS!AO18+LS!AN70-Surrend_LS!AN18)*(1+Assumptions!$B$17)</f>
        <v>17254663.117525138</v>
      </c>
      <c r="AP70" s="1">
        <f>(Surrend_LS!AP18+LS!AO70-Surrend_LS!AO18)*(1+Assumptions!$B$17)</f>
        <v>18972028.051435132</v>
      </c>
      <c r="AQ70" s="1">
        <f>(Surrend_LS!AQ18+LS!AP70-Surrend_LS!AP18)*(1+Assumptions!$B$17)</f>
        <v>18694689.76849458</v>
      </c>
      <c r="AR70" s="1">
        <f>(Surrend_LS!AR18+LS!AQ70-Surrend_LS!AQ18)*(1+Assumptions!$B$17)</f>
        <v>18422553.611970626</v>
      </c>
      <c r="AS70" s="1">
        <f>(Surrend_LS!AS18+LS!AR70-Surrend_LS!AR18)*(1+Assumptions!$B$17)</f>
        <v>20125956.256127555</v>
      </c>
      <c r="AT70" s="1">
        <f>(Surrend_LS!AT18+LS!AS70-Surrend_LS!AS18)*(1+Assumptions!$B$17)</f>
        <v>19834930.116398375</v>
      </c>
      <c r="AU70" s="1">
        <f>(Surrend_LS!AU18+LS!AT70-Surrend_LS!AT18)*(1+Assumptions!$B$17)</f>
        <v>19549375.671918746</v>
      </c>
      <c r="AV70" s="1">
        <f>(Surrend_LS!AV18+LS!AU70-Surrend_LS!AU18)*(1+Assumptions!$B$17)</f>
        <v>21239624.820623498</v>
      </c>
      <c r="AW70" s="1">
        <f>(Surrend_LS!AW18+LS!AV70-Surrend_LS!AV18)*(1+Assumptions!$B$17)</f>
        <v>20935705.287838645</v>
      </c>
      <c r="AX70" s="1">
        <f>(Surrend_LS!AX18+LS!AW70-Surrend_LS!AW18)*(1+Assumptions!$B$17)</f>
        <v>20637512.947264068</v>
      </c>
      <c r="AY70" s="1">
        <f>(Surrend_LS!AY18+LS!AX70-Surrend_LS!AX18)*(1+Assumptions!$B$17)</f>
        <v>22315375.174546834</v>
      </c>
      <c r="AZ70" s="1">
        <f t="shared" si="150"/>
        <v>13478648.377256922</v>
      </c>
      <c r="BA70" s="1">
        <f t="shared" si="151"/>
        <v>18376644.47420771</v>
      </c>
      <c r="BB70" s="1">
        <f t="shared" si="152"/>
        <v>22315375.174546834</v>
      </c>
    </row>
    <row r="71" spans="1:54" x14ac:dyDescent="0.25">
      <c r="A71" s="5" t="s">
        <v>24</v>
      </c>
      <c r="C71" s="1">
        <f>Surrend_LS!C19*(1+Assumptions!$B$17)</f>
        <v>0</v>
      </c>
      <c r="D71" s="1">
        <f>(Surrend_LS!D19+LS!C71-Surrend_LS!C19)*(1+Assumptions!$B$17)</f>
        <v>492607.40623305965</v>
      </c>
      <c r="E71" s="1">
        <f>(Surrend_LS!E19+LS!D71-Surrend_LS!D19)*(1+Assumptions!$B$17)</f>
        <v>485353.1413836556</v>
      </c>
      <c r="F71" s="1">
        <f>(Surrend_LS!F19+LS!E71-Surrend_LS!E19)*(1+Assumptions!$B$17)</f>
        <v>970842.13899150258</v>
      </c>
      <c r="G71" s="1">
        <f>(Surrend_LS!G19+LS!F71-Surrend_LS!F19)*(1+Assumptions!$B$17)</f>
        <v>956602.89361260983</v>
      </c>
      <c r="H71" s="1">
        <f>(Surrend_LS!H19+LS!G71-Surrend_LS!G19)*(1+Assumptions!$B$17)</f>
        <v>1435237.9544211191</v>
      </c>
      <c r="I71" s="1">
        <f>(Surrend_LS!I19+LS!H71-Surrend_LS!H19)*(1+Assumptions!$B$17)</f>
        <v>1414273.4745828144</v>
      </c>
      <c r="J71" s="1">
        <f>(Surrend_LS!J19+LS!I71-Surrend_LS!I19)*(1+Assumptions!$B$17)</f>
        <v>1886309.7040835884</v>
      </c>
      <c r="K71" s="1">
        <f>(Surrend_LS!K19+LS!J71-Surrend_LS!J19)*(1+Assumptions!$B$17)</f>
        <v>1858870.5383435043</v>
      </c>
      <c r="L71" s="1">
        <f>(Surrend_LS!L19+LS!K71-Surrend_LS!K19)*(1+Assumptions!$B$17)</f>
        <v>2324554.0102994847</v>
      </c>
      <c r="M71" s="1">
        <f>(Surrend_LS!M19+LS!L71-Surrend_LS!L19)*(1+Assumptions!$B$17)</f>
        <v>2290881.8382870159</v>
      </c>
      <c r="N71" s="1">
        <f>(Surrend_LS!N19+LS!M71-Surrend_LS!M19)*(1+Assumptions!$B$17)</f>
        <v>2750449.91740367</v>
      </c>
      <c r="O71" s="1">
        <f t="shared" si="149"/>
        <v>2750449.91740367</v>
      </c>
      <c r="P71" s="1">
        <f>Surrend_LS!P19*(1+Assumptions!$B$17)</f>
        <v>2655563.0271138386</v>
      </c>
      <c r="Q71" s="1">
        <f>(Surrend_LS!Q19+LS!P71-Surrend_LS!P19)*(1+Assumptions!$B$17)</f>
        <v>3109063.9211848481</v>
      </c>
      <c r="R71" s="1">
        <f>(Surrend_LS!R19+LS!Q71-Surrend_LS!Q19)*(1+Assumptions!$B$17)</f>
        <v>3063435.5220495705</v>
      </c>
      <c r="S71" s="1">
        <f>(Surrend_LS!S19+LS!R71-Surrend_LS!R19)*(1+Assumptions!$B$17)</f>
        <v>3511269.6736187357</v>
      </c>
      <c r="T71" s="1">
        <f>(Surrend_LS!T19+LS!S71-Surrend_LS!S19)*(1+Assumptions!$B$17)</f>
        <v>3460082.0167377135</v>
      </c>
      <c r="U71" s="1">
        <f>(Surrend_LS!U19+LS!T71-Surrend_LS!T19)*(1+Assumptions!$B$17)</f>
        <v>3902462.4785428187</v>
      </c>
      <c r="V71" s="1">
        <f>(Surrend_LS!V19+LS!U71-Surrend_LS!U19)*(1+Assumptions!$B$17)</f>
        <v>3845924.8176657124</v>
      </c>
      <c r="W71" s="1">
        <f>(Surrend_LS!W19+LS!V71-Surrend_LS!V19)*(1+Assumptions!$B$17)</f>
        <v>4283057.1129678097</v>
      </c>
      <c r="X71" s="1">
        <f>(Surrend_LS!X19+LS!W71-Surrend_LS!W19)*(1+Assumptions!$B$17)</f>
        <v>4221371.3081339719</v>
      </c>
      <c r="Y71" s="1">
        <f>(Surrend_LS!Y19+LS!X71-Surrend_LS!X19)*(1+Assumptions!$B$17)</f>
        <v>4653453.6998072052</v>
      </c>
      <c r="Z71" s="1">
        <f>(Surrend_LS!Z19+LS!Y71-Surrend_LS!Y19)*(1+Assumptions!$B$17)</f>
        <v>4586814.4815934328</v>
      </c>
      <c r="AA71" s="1">
        <f>(Surrend_LS!AA19+LS!Z71-Surrend_LS!Z19)*(1+Assumptions!$B$17)</f>
        <v>5014038.2316178763</v>
      </c>
      <c r="AB71" s="1">
        <f>Surrend_LS!AB19*(1+Assumptions!$B$17)</f>
        <v>4791037.9059301373</v>
      </c>
      <c r="AC71" s="1">
        <f>(Surrend_LS!AC19+LS!AB71-Surrend_LS!AB19)*(1+Assumptions!$B$17)</f>
        <v>5213091.2412471203</v>
      </c>
      <c r="AD71" s="1">
        <f>(Surrend_LS!AD19+LS!AC71-Surrend_LS!AC19)*(1+Assumptions!$B$17)</f>
        <v>5136604.2260944061</v>
      </c>
      <c r="AE71" s="1">
        <f>(Surrend_LS!AE19+LS!AD71-Surrend_LS!AD19)*(1+Assumptions!$B$17)</f>
        <v>5554158.1783384988</v>
      </c>
      <c r="AF71" s="1">
        <f>(Surrend_LS!AF19+LS!AE71-Surrend_LS!AE19)*(1+Assumptions!$B$17)</f>
        <v>5473258.4024946205</v>
      </c>
      <c r="AG71" s="1">
        <f>(Surrend_LS!AG19+LS!AF71-Surrend_LS!AF19)*(1+Assumptions!$B$17)</f>
        <v>5886484.6756689725</v>
      </c>
      <c r="AH71" s="1">
        <f>(Surrend_LS!AH19+LS!AG71-Surrend_LS!AG19)*(1+Assumptions!$B$17)</f>
        <v>5801340.7894105352</v>
      </c>
      <c r="AI71" s="1">
        <f>(Surrend_LS!AI19+LS!AH71-Surrend_LS!AH19)*(1+Assumptions!$B$17)</f>
        <v>6210405.0351532353</v>
      </c>
      <c r="AJ71" s="1">
        <f>(Surrend_LS!AJ19+LS!AI71-Surrend_LS!AI19)*(1+Assumptions!$B$17)</f>
        <v>6121179.7455766527</v>
      </c>
      <c r="AK71" s="1">
        <f>(Surrend_LS!AK19+LS!AJ71-Surrend_LS!AJ19)*(1+Assumptions!$B$17)</f>
        <v>6526241.7795659332</v>
      </c>
      <c r="AL71" s="1">
        <f>(Surrend_LS!AL19+LS!AK71-Surrend_LS!AK19)*(1+Assumptions!$B$17)</f>
        <v>6433092.0630989233</v>
      </c>
      <c r="AM71" s="1">
        <f>(Surrend_LS!AM19+LS!AL71-Surrend_LS!AL19)*(1+Assumptions!$B$17)</f>
        <v>6834306.0737410355</v>
      </c>
      <c r="AN71" s="1">
        <f>Surrend_LS!AN19*(1+Assumptions!$B$17)</f>
        <v>6508283.1422489043</v>
      </c>
      <c r="AO71" s="1">
        <f>(Surrend_LS!AO19+LS!AN71-Surrend_LS!AN19)*(1+Assumptions!$B$17)</f>
        <v>6905047.877358078</v>
      </c>
      <c r="AP71" s="1">
        <f>(Surrend_LS!AP19+LS!AO71-Surrend_LS!AO19)*(1+Assumptions!$B$17)</f>
        <v>6803745.8611575877</v>
      </c>
      <c r="AQ71" s="1">
        <f>(Surrend_LS!AQ19+LS!AP71-Surrend_LS!AP19)*(1+Assumptions!$B$17)</f>
        <v>7196949.9469801262</v>
      </c>
      <c r="AR71" s="1">
        <f>(Surrend_LS!AR19+LS!AQ71-Surrend_LS!AQ19)*(1+Assumptions!$B$17)</f>
        <v>7092157.1273659645</v>
      </c>
      <c r="AS71" s="1">
        <f>(Surrend_LS!AS19+LS!AR71-Surrend_LS!AR19)*(1+Assumptions!$B$17)</f>
        <v>7481939.0172597934</v>
      </c>
      <c r="AT71" s="1">
        <f>(Surrend_LS!AT19+LS!AS71-Surrend_LS!AS19)*(1+Assumptions!$B$17)</f>
        <v>7373791.3931665309</v>
      </c>
      <c r="AU71" s="1">
        <f>(Surrend_LS!AU19+LS!AT71-Surrend_LS!AT19)*(1+Assumptions!$B$17)</f>
        <v>7760284.6759460205</v>
      </c>
      <c r="AV71" s="1">
        <f>(Surrend_LS!AV19+LS!AU71-Surrend_LS!AU19)*(1+Assumptions!$B$17)</f>
        <v>7648913.4695739364</v>
      </c>
      <c r="AW71" s="1">
        <f>(Surrend_LS!AW19+LS!AV71-Surrend_LS!AV19)*(1+Assumptions!$B$17)</f>
        <v>8032247.0435486855</v>
      </c>
      <c r="AX71" s="1">
        <f>(Surrend_LS!AX19+LS!AW71-Surrend_LS!AW19)*(1+Assumptions!$B$17)</f>
        <v>7917778.8712714883</v>
      </c>
      <c r="AY71" s="1">
        <f>(Surrend_LS!AY19+LS!AX71-Surrend_LS!AX19)*(1+Assumptions!$B$17)</f>
        <v>8298077.112079327</v>
      </c>
      <c r="AZ71" s="1">
        <f t="shared" si="150"/>
        <v>5014038.2316178763</v>
      </c>
      <c r="BA71" s="1">
        <f t="shared" si="151"/>
        <v>6834306.0737410355</v>
      </c>
      <c r="BB71" s="1">
        <f t="shared" si="152"/>
        <v>8298077.112079327</v>
      </c>
    </row>
    <row r="72" spans="1:54" x14ac:dyDescent="0.25">
      <c r="A72" s="5" t="s">
        <v>25</v>
      </c>
      <c r="C72" s="1">
        <f>Surrend_LS!C20*(1+Assumptions!$B$17)</f>
        <v>0</v>
      </c>
      <c r="D72" s="1">
        <f>(Surrend_LS!D20+LS!C72-Surrend_LS!C20)*(1+Assumptions!$B$17)</f>
        <v>0</v>
      </c>
      <c r="E72" s="1">
        <f>(Surrend_LS!E20+LS!D72-Surrend_LS!D20)*(1+Assumptions!$B$17)</f>
        <v>0</v>
      </c>
      <c r="F72" s="1">
        <f>(Surrend_LS!F20+LS!E72-Surrend_LS!E20)*(1+Assumptions!$B$17)</f>
        <v>0</v>
      </c>
      <c r="G72" s="1">
        <f>(Surrend_LS!G20+LS!F72-Surrend_LS!F20)*(1+Assumptions!$B$17)</f>
        <v>0</v>
      </c>
      <c r="H72" s="1">
        <f>(Surrend_LS!H20+LS!G72-Surrend_LS!G20)*(1+Assumptions!$B$17)</f>
        <v>0</v>
      </c>
      <c r="I72" s="1">
        <f>(Surrend_LS!I20+LS!H72-Surrend_LS!H20)*(1+Assumptions!$B$17)</f>
        <v>0</v>
      </c>
      <c r="J72" s="1">
        <f>(Surrend_LS!J20+LS!I72-Surrend_LS!I20)*(1+Assumptions!$B$17)</f>
        <v>0</v>
      </c>
      <c r="K72" s="1">
        <f>(Surrend_LS!K20+LS!J72-Surrend_LS!J20)*(1+Assumptions!$B$17)</f>
        <v>0</v>
      </c>
      <c r="L72" s="1">
        <f>(Surrend_LS!L20+LS!K72-Surrend_LS!K20)*(1+Assumptions!$B$17)</f>
        <v>0</v>
      </c>
      <c r="M72" s="1">
        <f>(Surrend_LS!M20+LS!L72-Surrend_LS!L20)*(1+Assumptions!$B$17)</f>
        <v>0</v>
      </c>
      <c r="N72" s="1">
        <f>(Surrend_LS!N20+LS!M72-Surrend_LS!M20)*(1+Assumptions!$B$17)</f>
        <v>0</v>
      </c>
      <c r="O72" s="1">
        <f t="shared" si="149"/>
        <v>0</v>
      </c>
      <c r="P72" s="1">
        <f>Surrend_LS!P20*(1+Assumptions!$B$17)</f>
        <v>0</v>
      </c>
      <c r="Q72" s="1">
        <f>(Surrend_LS!Q20+LS!P72-Surrend_LS!P20)*(1+Assumptions!$B$17)</f>
        <v>0</v>
      </c>
      <c r="R72" s="1">
        <f>(Surrend_LS!R20+LS!Q72-Surrend_LS!Q20)*(1+Assumptions!$B$17)</f>
        <v>0</v>
      </c>
      <c r="S72" s="1">
        <f>(Surrend_LS!S20+LS!R72-Surrend_LS!R20)*(1+Assumptions!$B$17)</f>
        <v>0</v>
      </c>
      <c r="T72" s="1">
        <f>(Surrend_LS!T20+LS!S72-Surrend_LS!S20)*(1+Assumptions!$B$17)</f>
        <v>0</v>
      </c>
      <c r="U72" s="1">
        <f>(Surrend_LS!U20+LS!T72-Surrend_LS!T20)*(1+Assumptions!$B$17)</f>
        <v>0</v>
      </c>
      <c r="V72" s="1">
        <f>(Surrend_LS!V20+LS!U72-Surrend_LS!U20)*(1+Assumptions!$B$17)</f>
        <v>0</v>
      </c>
      <c r="W72" s="1">
        <f>(Surrend_LS!W20+LS!V72-Surrend_LS!V20)*(1+Assumptions!$B$17)</f>
        <v>0</v>
      </c>
      <c r="X72" s="1">
        <f>(Surrend_LS!X20+LS!W72-Surrend_LS!W20)*(1+Assumptions!$B$17)</f>
        <v>0</v>
      </c>
      <c r="Y72" s="1">
        <f>(Surrend_LS!Y20+LS!X72-Surrend_LS!X20)*(1+Assumptions!$B$17)</f>
        <v>0</v>
      </c>
      <c r="Z72" s="1">
        <f>(Surrend_LS!Z20+LS!Y72-Surrend_LS!Y20)*(1+Assumptions!$B$17)</f>
        <v>0</v>
      </c>
      <c r="AA72" s="1">
        <f>(Surrend_LS!AA20+LS!Z72-Surrend_LS!Z20)*(1+Assumptions!$B$17)</f>
        <v>0</v>
      </c>
      <c r="AB72" s="1">
        <f>Surrend_LS!AB20*(1+Assumptions!$B$17)</f>
        <v>0</v>
      </c>
      <c r="AC72" s="1">
        <f>(Surrend_LS!AC20+LS!AB72-Surrend_LS!AB20)*(1+Assumptions!$B$17)</f>
        <v>0</v>
      </c>
      <c r="AD72" s="1">
        <f>(Surrend_LS!AD20+LS!AC72-Surrend_LS!AC20)*(1+Assumptions!$B$17)</f>
        <v>0</v>
      </c>
      <c r="AE72" s="1">
        <f>(Surrend_LS!AE20+LS!AD72-Surrend_LS!AD20)*(1+Assumptions!$B$17)</f>
        <v>0</v>
      </c>
      <c r="AF72" s="1">
        <f>(Surrend_LS!AF20+LS!AE72-Surrend_LS!AE20)*(1+Assumptions!$B$17)</f>
        <v>0</v>
      </c>
      <c r="AG72" s="1">
        <f>(Surrend_LS!AG20+LS!AF72-Surrend_LS!AF20)*(1+Assumptions!$B$17)</f>
        <v>0</v>
      </c>
      <c r="AH72" s="1">
        <f>(Surrend_LS!AH20+LS!AG72-Surrend_LS!AG20)*(1+Assumptions!$B$17)</f>
        <v>0</v>
      </c>
      <c r="AI72" s="1">
        <f>(Surrend_LS!AI20+LS!AH72-Surrend_LS!AH20)*(1+Assumptions!$B$17)</f>
        <v>0</v>
      </c>
      <c r="AJ72" s="1">
        <f>(Surrend_LS!AJ20+LS!AI72-Surrend_LS!AI20)*(1+Assumptions!$B$17)</f>
        <v>0</v>
      </c>
      <c r="AK72" s="1">
        <f>(Surrend_LS!AK20+LS!AJ72-Surrend_LS!AJ20)*(1+Assumptions!$B$17)</f>
        <v>0</v>
      </c>
      <c r="AL72" s="1">
        <f>(Surrend_LS!AL20+LS!AK72-Surrend_LS!AK20)*(1+Assumptions!$B$17)</f>
        <v>0</v>
      </c>
      <c r="AM72" s="1">
        <f>(Surrend_LS!AM20+LS!AL72-Surrend_LS!AL20)*(1+Assumptions!$B$17)</f>
        <v>0</v>
      </c>
      <c r="AN72" s="1">
        <f>Surrend_LS!AN20*(1+Assumptions!$B$17)</f>
        <v>0</v>
      </c>
      <c r="AO72" s="1">
        <f>(Surrend_LS!AO20+LS!AN72-Surrend_LS!AN20)*(1+Assumptions!$B$17)</f>
        <v>0</v>
      </c>
      <c r="AP72" s="1">
        <f>(Surrend_LS!AP20+LS!AO72-Surrend_LS!AO20)*(1+Assumptions!$B$17)</f>
        <v>0</v>
      </c>
      <c r="AQ72" s="1">
        <f>(Surrend_LS!AQ20+LS!AP72-Surrend_LS!AP20)*(1+Assumptions!$B$17)</f>
        <v>0</v>
      </c>
      <c r="AR72" s="1">
        <f>(Surrend_LS!AR20+LS!AQ72-Surrend_LS!AQ20)*(1+Assumptions!$B$17)</f>
        <v>0</v>
      </c>
      <c r="AS72" s="1">
        <f>(Surrend_LS!AS20+LS!AR72-Surrend_LS!AR20)*(1+Assumptions!$B$17)</f>
        <v>0</v>
      </c>
      <c r="AT72" s="1">
        <f>(Surrend_LS!AT20+LS!AS72-Surrend_LS!AS20)*(1+Assumptions!$B$17)</f>
        <v>0</v>
      </c>
      <c r="AU72" s="1">
        <f>(Surrend_LS!AU20+LS!AT72-Surrend_LS!AT20)*(1+Assumptions!$B$17)</f>
        <v>0</v>
      </c>
      <c r="AV72" s="1">
        <f>(Surrend_LS!AV20+LS!AU72-Surrend_LS!AU20)*(1+Assumptions!$B$17)</f>
        <v>0</v>
      </c>
      <c r="AW72" s="1">
        <f>(Surrend_LS!AW20+LS!AV72-Surrend_LS!AV20)*(1+Assumptions!$B$17)</f>
        <v>0</v>
      </c>
      <c r="AX72" s="1">
        <f>(Surrend_LS!AX20+LS!AW72-Surrend_LS!AW20)*(1+Assumptions!$B$17)</f>
        <v>0</v>
      </c>
      <c r="AY72" s="1">
        <f>(Surrend_LS!AY20+LS!AX72-Surrend_LS!AX20)*(1+Assumptions!$B$17)</f>
        <v>0</v>
      </c>
      <c r="AZ72" s="1">
        <f t="shared" si="150"/>
        <v>0</v>
      </c>
      <c r="BA72" s="1">
        <f t="shared" si="151"/>
        <v>0</v>
      </c>
      <c r="BB72" s="1">
        <f t="shared" si="152"/>
        <v>0</v>
      </c>
    </row>
    <row r="74" spans="1:54" x14ac:dyDescent="0.25">
      <c r="A74" s="19" t="s">
        <v>37</v>
      </c>
      <c r="B74" s="6"/>
      <c r="C74" s="4">
        <f>SUM(C75:C82)</f>
        <v>55494.68</v>
      </c>
      <c r="D74" s="4">
        <f t="shared" ref="D74:N74" si="153">SUM(D75:D82)</f>
        <v>81677.180000000008</v>
      </c>
      <c r="E74" s="4">
        <f t="shared" si="153"/>
        <v>92808.739999999991</v>
      </c>
      <c r="F74" s="4">
        <f t="shared" si="153"/>
        <v>96521.239999999991</v>
      </c>
      <c r="G74" s="4">
        <f t="shared" si="153"/>
        <v>97271.239999999991</v>
      </c>
      <c r="H74" s="4">
        <f t="shared" si="153"/>
        <v>92058.74</v>
      </c>
      <c r="I74" s="4">
        <f t="shared" si="153"/>
        <v>97271.239999999991</v>
      </c>
      <c r="J74" s="4">
        <f t="shared" si="153"/>
        <v>96521.239999999991</v>
      </c>
      <c r="K74" s="4">
        <f t="shared" si="153"/>
        <v>113991.24</v>
      </c>
      <c r="L74" s="4">
        <f t="shared" si="153"/>
        <v>118991.24</v>
      </c>
      <c r="M74" s="4">
        <f t="shared" si="153"/>
        <v>118453.74</v>
      </c>
      <c r="N74" s="4">
        <f t="shared" si="153"/>
        <v>118991.24</v>
      </c>
      <c r="O74" s="3">
        <f>SUM(C74:N74)</f>
        <v>1180051.76</v>
      </c>
      <c r="P74" s="4">
        <f>SUM(P75:P82)</f>
        <v>97271.239999999991</v>
      </c>
      <c r="Q74" s="4">
        <f t="shared" ref="Q74:AA74" si="154">SUM(Q75:Q82)</f>
        <v>96521.239999999991</v>
      </c>
      <c r="R74" s="4">
        <f t="shared" si="154"/>
        <v>92808.739999999991</v>
      </c>
      <c r="S74" s="4">
        <f t="shared" si="154"/>
        <v>96521.239999999991</v>
      </c>
      <c r="T74" s="4">
        <f t="shared" si="154"/>
        <v>97271.239999999991</v>
      </c>
      <c r="U74" s="4">
        <f t="shared" si="154"/>
        <v>92058.74</v>
      </c>
      <c r="V74" s="4">
        <f t="shared" si="154"/>
        <v>97271.239999999991</v>
      </c>
      <c r="W74" s="4">
        <f t="shared" si="154"/>
        <v>96521.239999999991</v>
      </c>
      <c r="X74" s="4">
        <f t="shared" si="154"/>
        <v>113991.24</v>
      </c>
      <c r="Y74" s="4">
        <f t="shared" si="154"/>
        <v>118991.24</v>
      </c>
      <c r="Z74" s="4">
        <f t="shared" si="154"/>
        <v>118453.74</v>
      </c>
      <c r="AA74" s="4">
        <f t="shared" si="154"/>
        <v>118991.24</v>
      </c>
      <c r="AB74" s="4">
        <f>SUM(AB75:AB82)</f>
        <v>97271.239999999991</v>
      </c>
      <c r="AC74" s="4">
        <f t="shared" ref="AC74:AM74" si="155">SUM(AC75:AC82)</f>
        <v>96521.239999999991</v>
      </c>
      <c r="AD74" s="4">
        <f t="shared" si="155"/>
        <v>92808.739999999991</v>
      </c>
      <c r="AE74" s="4">
        <f t="shared" si="155"/>
        <v>96521.239999999991</v>
      </c>
      <c r="AF74" s="4">
        <f t="shared" si="155"/>
        <v>97271.239999999991</v>
      </c>
      <c r="AG74" s="4">
        <f t="shared" si="155"/>
        <v>92058.74</v>
      </c>
      <c r="AH74" s="4">
        <f t="shared" si="155"/>
        <v>97271.239999999991</v>
      </c>
      <c r="AI74" s="4">
        <f t="shared" si="155"/>
        <v>96521.239999999991</v>
      </c>
      <c r="AJ74" s="4">
        <f t="shared" si="155"/>
        <v>113991.24</v>
      </c>
      <c r="AK74" s="4">
        <f t="shared" si="155"/>
        <v>118991.24</v>
      </c>
      <c r="AL74" s="4">
        <f t="shared" si="155"/>
        <v>118453.74</v>
      </c>
      <c r="AM74" s="4">
        <f t="shared" si="155"/>
        <v>118991.24</v>
      </c>
      <c r="AN74" s="4">
        <f>SUM(AN75:AN82)</f>
        <v>97271.239999999991</v>
      </c>
      <c r="AO74" s="4">
        <f t="shared" ref="AO74:AY74" si="156">SUM(AO75:AO82)</f>
        <v>96521.239999999991</v>
      </c>
      <c r="AP74" s="4">
        <f t="shared" si="156"/>
        <v>92808.739999999991</v>
      </c>
      <c r="AQ74" s="4">
        <f t="shared" si="156"/>
        <v>96521.239999999991</v>
      </c>
      <c r="AR74" s="4">
        <f t="shared" si="156"/>
        <v>97271.239999999991</v>
      </c>
      <c r="AS74" s="4">
        <f t="shared" si="156"/>
        <v>92058.74</v>
      </c>
      <c r="AT74" s="4">
        <f t="shared" si="156"/>
        <v>97271.239999999991</v>
      </c>
      <c r="AU74" s="4">
        <f t="shared" si="156"/>
        <v>96521.239999999991</v>
      </c>
      <c r="AV74" s="4">
        <f t="shared" si="156"/>
        <v>113991.24</v>
      </c>
      <c r="AW74" s="4">
        <f t="shared" si="156"/>
        <v>118991.24</v>
      </c>
      <c r="AX74" s="4">
        <f t="shared" si="156"/>
        <v>118453.74</v>
      </c>
      <c r="AY74" s="4">
        <f t="shared" si="156"/>
        <v>118991.24</v>
      </c>
      <c r="AZ74" s="4">
        <f>SUM(P74:AA74)</f>
        <v>1236672.3799999999</v>
      </c>
      <c r="BA74" s="4">
        <f>SUM(AB74:AM74)</f>
        <v>1236672.3799999999</v>
      </c>
      <c r="BB74" s="4">
        <f>SUM(AN74:AY74)</f>
        <v>1236672.3799999999</v>
      </c>
    </row>
    <row r="75" spans="1:54" x14ac:dyDescent="0.25">
      <c r="A75" s="5" t="s">
        <v>79</v>
      </c>
      <c r="B75" s="8">
        <f>Assumptions!I2</f>
        <v>3.465E-2</v>
      </c>
      <c r="C75" s="2">
        <f>C35*Assumptions!$B$21*70%*$B75</f>
        <v>44532.18</v>
      </c>
      <c r="D75" s="2">
        <f>D35*Assumptions!$B$21*70%*$B75</f>
        <v>44532.18</v>
      </c>
      <c r="E75" s="2">
        <f>E35*Assumptions!$B$21*70%*$B75</f>
        <v>59376.24</v>
      </c>
      <c r="F75" s="2">
        <f>F35*Assumptions!$B$21*70%*$B75</f>
        <v>59376.24</v>
      </c>
      <c r="G75" s="2">
        <f>G35*Assumptions!$B$21*70%*$B75</f>
        <v>59376.24</v>
      </c>
      <c r="H75" s="2">
        <f>H35*Assumptions!$B$21*70%*$B75</f>
        <v>59376.24</v>
      </c>
      <c r="I75" s="2">
        <f>I35*Assumptions!$B$21*70%*$B75</f>
        <v>59376.24</v>
      </c>
      <c r="J75" s="2">
        <f>J35*Assumptions!$B$21*70%*$B75</f>
        <v>59376.24</v>
      </c>
      <c r="K75" s="2">
        <f>K35*Assumptions!$B$21*70%*$B75</f>
        <v>59376.24</v>
      </c>
      <c r="L75" s="2">
        <f>L35*Assumptions!$B$21*70%*$B75</f>
        <v>59376.24</v>
      </c>
      <c r="M75" s="2">
        <f>M35*Assumptions!$B$21*70%*$B75</f>
        <v>59376.24</v>
      </c>
      <c r="N75" s="2">
        <f>N35*Assumptions!$B$21*70%*$B75</f>
        <v>59376.24</v>
      </c>
      <c r="O75" s="2">
        <f>SUM(C75:N75)</f>
        <v>682826.76</v>
      </c>
      <c r="P75" s="2">
        <f>P35*Assumptions!$B$21*70%*$B75</f>
        <v>59376.24</v>
      </c>
      <c r="Q75" s="2">
        <f>Q35*Assumptions!$B$21*70%*$B75</f>
        <v>59376.24</v>
      </c>
      <c r="R75" s="2">
        <f>R35*Assumptions!$B$21*70%*$B75</f>
        <v>59376.24</v>
      </c>
      <c r="S75" s="2">
        <f>S35*Assumptions!$B$21*70%*$B75</f>
        <v>59376.24</v>
      </c>
      <c r="T75" s="2">
        <f>T35*Assumptions!$B$21*70%*$B75</f>
        <v>59376.24</v>
      </c>
      <c r="U75" s="2">
        <f>U35*Assumptions!$B$21*70%*$B75</f>
        <v>59376.24</v>
      </c>
      <c r="V75" s="2">
        <f>V35*Assumptions!$B$21*70%*$B75</f>
        <v>59376.24</v>
      </c>
      <c r="W75" s="2">
        <f>W35*Assumptions!$B$21*70%*$B75</f>
        <v>59376.24</v>
      </c>
      <c r="X75" s="2">
        <f>X35*Assumptions!$B$21*70%*$B75</f>
        <v>59376.24</v>
      </c>
      <c r="Y75" s="2">
        <f>Y35*Assumptions!$B$21*70%*$B75</f>
        <v>59376.24</v>
      </c>
      <c r="Z75" s="2">
        <f>Z35*Assumptions!$B$21*70%*$B75</f>
        <v>59376.24</v>
      </c>
      <c r="AA75" s="2">
        <f>AA35*Assumptions!$B$21*70%*$B75</f>
        <v>59376.24</v>
      </c>
      <c r="AB75" s="2">
        <f>AB35*Assumptions!$B$21*70%*$B75</f>
        <v>59376.24</v>
      </c>
      <c r="AC75" s="2">
        <f>AC35*Assumptions!$B$21*70%*$B75</f>
        <v>59376.24</v>
      </c>
      <c r="AD75" s="2">
        <f>AD35*Assumptions!$B$21*70%*$B75</f>
        <v>59376.24</v>
      </c>
      <c r="AE75" s="2">
        <f>AE35*Assumptions!$B$21*70%*$B75</f>
        <v>59376.24</v>
      </c>
      <c r="AF75" s="2">
        <f>AF35*Assumptions!$B$21*70%*$B75</f>
        <v>59376.24</v>
      </c>
      <c r="AG75" s="2">
        <f>AG35*Assumptions!$B$21*70%*$B75</f>
        <v>59376.24</v>
      </c>
      <c r="AH75" s="2">
        <f>AH35*Assumptions!$B$21*70%*$B75</f>
        <v>59376.24</v>
      </c>
      <c r="AI75" s="2">
        <f>AI35*Assumptions!$B$21*70%*$B75</f>
        <v>59376.24</v>
      </c>
      <c r="AJ75" s="2">
        <f>AJ35*Assumptions!$B$21*70%*$B75</f>
        <v>59376.24</v>
      </c>
      <c r="AK75" s="2">
        <f>AK35*Assumptions!$B$21*70%*$B75</f>
        <v>59376.24</v>
      </c>
      <c r="AL75" s="2">
        <f>AL35*Assumptions!$B$21*70%*$B75</f>
        <v>59376.24</v>
      </c>
      <c r="AM75" s="2">
        <f>AM35*Assumptions!$B$21*70%*$B75</f>
        <v>59376.24</v>
      </c>
      <c r="AN75" s="2">
        <f>AN35*Assumptions!$B$21*70%*$B75</f>
        <v>59376.24</v>
      </c>
      <c r="AO75" s="2">
        <f>AO35*Assumptions!$B$21*70%*$B75</f>
        <v>59376.24</v>
      </c>
      <c r="AP75" s="2">
        <f>AP35*Assumptions!$B$21*70%*$B75</f>
        <v>59376.24</v>
      </c>
      <c r="AQ75" s="2">
        <f>AQ35*Assumptions!$B$21*70%*$B75</f>
        <v>59376.24</v>
      </c>
      <c r="AR75" s="2">
        <f>AR35*Assumptions!$B$21*70%*$B75</f>
        <v>59376.24</v>
      </c>
      <c r="AS75" s="2">
        <f>AS35*Assumptions!$B$21*70%*$B75</f>
        <v>59376.24</v>
      </c>
      <c r="AT75" s="2">
        <f>AT35*Assumptions!$B$21*70%*$B75</f>
        <v>59376.24</v>
      </c>
      <c r="AU75" s="2">
        <f>AU35*Assumptions!$B$21*70%*$B75</f>
        <v>59376.24</v>
      </c>
      <c r="AV75" s="2">
        <f>AV35*Assumptions!$B$21*70%*$B75</f>
        <v>59376.24</v>
      </c>
      <c r="AW75" s="2">
        <f>AW35*Assumptions!$B$21*70%*$B75</f>
        <v>59376.24</v>
      </c>
      <c r="AX75" s="2">
        <f>AX35*Assumptions!$B$21*70%*$B75</f>
        <v>59376.24</v>
      </c>
      <c r="AY75" s="2">
        <f>AY35*Assumptions!$B$21*70%*$B75</f>
        <v>59376.24</v>
      </c>
      <c r="AZ75" s="2">
        <f t="shared" ref="AZ75:AZ82" si="157">SUM(P75:AA75)</f>
        <v>712514.88</v>
      </c>
      <c r="BA75" s="2">
        <f t="shared" ref="BA75:BA82" si="158">SUM(AB75:AM75)</f>
        <v>712514.88</v>
      </c>
      <c r="BB75" s="2">
        <f t="shared" ref="BB75:BB82" si="159">SUM(AN75:AY75)</f>
        <v>712514.88</v>
      </c>
    </row>
    <row r="76" spans="1:54" x14ac:dyDescent="0.25">
      <c r="A76" s="5" t="s">
        <v>19</v>
      </c>
      <c r="B76" s="9">
        <f>Assumptions!I3</f>
        <v>2.2999999999999998</v>
      </c>
      <c r="C76" s="2">
        <f>C26*$B76</f>
        <v>5750</v>
      </c>
      <c r="D76" s="2">
        <f t="shared" ref="D76:N76" si="160">D26*$B76</f>
        <v>5750</v>
      </c>
      <c r="E76" s="2">
        <f t="shared" si="160"/>
        <v>5750</v>
      </c>
      <c r="F76" s="2">
        <f t="shared" si="160"/>
        <v>5750</v>
      </c>
      <c r="G76" s="2">
        <f t="shared" si="160"/>
        <v>5750</v>
      </c>
      <c r="H76" s="2">
        <f t="shared" si="160"/>
        <v>5750</v>
      </c>
      <c r="I76" s="2">
        <f t="shared" si="160"/>
        <v>5750</v>
      </c>
      <c r="J76" s="2">
        <f t="shared" si="160"/>
        <v>5750</v>
      </c>
      <c r="K76" s="2">
        <f t="shared" si="160"/>
        <v>0</v>
      </c>
      <c r="L76" s="2">
        <f t="shared" si="160"/>
        <v>5750</v>
      </c>
      <c r="M76" s="2">
        <f t="shared" si="160"/>
        <v>0</v>
      </c>
      <c r="N76" s="2">
        <f t="shared" si="160"/>
        <v>5750</v>
      </c>
      <c r="O76" s="2">
        <f t="shared" ref="O76:O79" si="161">SUM(C76:N76)</f>
        <v>57500</v>
      </c>
      <c r="P76" s="2">
        <f>P26*$B76</f>
        <v>5750</v>
      </c>
      <c r="Q76" s="2">
        <f t="shared" ref="Q76:AA76" si="162">Q26*$B76</f>
        <v>5750</v>
      </c>
      <c r="R76" s="2">
        <f t="shared" si="162"/>
        <v>5750</v>
      </c>
      <c r="S76" s="2">
        <f t="shared" si="162"/>
        <v>5750</v>
      </c>
      <c r="T76" s="2">
        <f t="shared" si="162"/>
        <v>5750</v>
      </c>
      <c r="U76" s="2">
        <f t="shared" si="162"/>
        <v>5750</v>
      </c>
      <c r="V76" s="2">
        <f t="shared" si="162"/>
        <v>5750</v>
      </c>
      <c r="W76" s="2">
        <f t="shared" si="162"/>
        <v>5750</v>
      </c>
      <c r="X76" s="2">
        <f t="shared" si="162"/>
        <v>0</v>
      </c>
      <c r="Y76" s="2">
        <f t="shared" si="162"/>
        <v>5750</v>
      </c>
      <c r="Z76" s="2">
        <f t="shared" si="162"/>
        <v>0</v>
      </c>
      <c r="AA76" s="2">
        <f t="shared" si="162"/>
        <v>5750</v>
      </c>
      <c r="AB76" s="2">
        <f>AB26*$B76</f>
        <v>5750</v>
      </c>
      <c r="AC76" s="2">
        <f t="shared" ref="AC76:AM76" si="163">AC26*$B76</f>
        <v>5750</v>
      </c>
      <c r="AD76" s="2">
        <f t="shared" si="163"/>
        <v>5750</v>
      </c>
      <c r="AE76" s="2">
        <f t="shared" si="163"/>
        <v>5750</v>
      </c>
      <c r="AF76" s="2">
        <f t="shared" si="163"/>
        <v>5750</v>
      </c>
      <c r="AG76" s="2">
        <f t="shared" si="163"/>
        <v>5750</v>
      </c>
      <c r="AH76" s="2">
        <f t="shared" si="163"/>
        <v>5750</v>
      </c>
      <c r="AI76" s="2">
        <f t="shared" si="163"/>
        <v>5750</v>
      </c>
      <c r="AJ76" s="2">
        <f t="shared" si="163"/>
        <v>0</v>
      </c>
      <c r="AK76" s="2">
        <f t="shared" si="163"/>
        <v>5750</v>
      </c>
      <c r="AL76" s="2">
        <f t="shared" si="163"/>
        <v>0</v>
      </c>
      <c r="AM76" s="2">
        <f t="shared" si="163"/>
        <v>5750</v>
      </c>
      <c r="AN76" s="2">
        <f>AN26*$B76</f>
        <v>5750</v>
      </c>
      <c r="AO76" s="2">
        <f t="shared" ref="AO76:AY76" si="164">AO26*$B76</f>
        <v>5750</v>
      </c>
      <c r="AP76" s="2">
        <f t="shared" si="164"/>
        <v>5750</v>
      </c>
      <c r="AQ76" s="2">
        <f t="shared" si="164"/>
        <v>5750</v>
      </c>
      <c r="AR76" s="2">
        <f t="shared" si="164"/>
        <v>5750</v>
      </c>
      <c r="AS76" s="2">
        <f t="shared" si="164"/>
        <v>5750</v>
      </c>
      <c r="AT76" s="2">
        <f t="shared" si="164"/>
        <v>5750</v>
      </c>
      <c r="AU76" s="2">
        <f t="shared" si="164"/>
        <v>5750</v>
      </c>
      <c r="AV76" s="2">
        <f t="shared" si="164"/>
        <v>0</v>
      </c>
      <c r="AW76" s="2">
        <f t="shared" si="164"/>
        <v>5750</v>
      </c>
      <c r="AX76" s="2">
        <f t="shared" si="164"/>
        <v>0</v>
      </c>
      <c r="AY76" s="2">
        <f t="shared" si="164"/>
        <v>5750</v>
      </c>
      <c r="AZ76" s="2">
        <f t="shared" si="157"/>
        <v>57500</v>
      </c>
      <c r="BA76" s="2">
        <f t="shared" si="158"/>
        <v>57500</v>
      </c>
      <c r="BB76" s="2">
        <f t="shared" si="159"/>
        <v>57500</v>
      </c>
    </row>
    <row r="77" spans="1:54" x14ac:dyDescent="0.25">
      <c r="A77" s="5" t="s">
        <v>20</v>
      </c>
      <c r="B77" s="2">
        <f>Assumptions!I4</f>
        <v>750</v>
      </c>
      <c r="C77" s="2">
        <f t="shared" ref="C77:N77" si="165">C17*$B77</f>
        <v>750</v>
      </c>
      <c r="D77" s="2">
        <f t="shared" si="165"/>
        <v>0</v>
      </c>
      <c r="E77" s="2">
        <f t="shared" si="165"/>
        <v>750</v>
      </c>
      <c r="F77" s="2">
        <f t="shared" si="165"/>
        <v>0</v>
      </c>
      <c r="G77" s="2">
        <f t="shared" si="165"/>
        <v>750</v>
      </c>
      <c r="H77" s="2">
        <f t="shared" si="165"/>
        <v>0</v>
      </c>
      <c r="I77" s="2">
        <f t="shared" si="165"/>
        <v>750</v>
      </c>
      <c r="J77" s="2">
        <f t="shared" si="165"/>
        <v>0</v>
      </c>
      <c r="K77" s="2">
        <f t="shared" si="165"/>
        <v>750</v>
      </c>
      <c r="L77" s="2">
        <f t="shared" si="165"/>
        <v>0</v>
      </c>
      <c r="M77" s="2">
        <f t="shared" si="165"/>
        <v>750</v>
      </c>
      <c r="N77" s="2">
        <f t="shared" si="165"/>
        <v>0</v>
      </c>
      <c r="O77" s="2">
        <f t="shared" si="161"/>
        <v>4500</v>
      </c>
      <c r="P77" s="2">
        <f t="shared" ref="P77:AA77" si="166">P17*$B77</f>
        <v>750</v>
      </c>
      <c r="Q77" s="2">
        <f t="shared" si="166"/>
        <v>0</v>
      </c>
      <c r="R77" s="2">
        <f t="shared" si="166"/>
        <v>750</v>
      </c>
      <c r="S77" s="2">
        <f t="shared" si="166"/>
        <v>0</v>
      </c>
      <c r="T77" s="2">
        <f t="shared" si="166"/>
        <v>750</v>
      </c>
      <c r="U77" s="2">
        <f t="shared" si="166"/>
        <v>0</v>
      </c>
      <c r="V77" s="2">
        <f t="shared" si="166"/>
        <v>750</v>
      </c>
      <c r="W77" s="2">
        <f t="shared" si="166"/>
        <v>0</v>
      </c>
      <c r="X77" s="2">
        <f t="shared" si="166"/>
        <v>750</v>
      </c>
      <c r="Y77" s="2">
        <f t="shared" si="166"/>
        <v>0</v>
      </c>
      <c r="Z77" s="2">
        <f t="shared" si="166"/>
        <v>750</v>
      </c>
      <c r="AA77" s="2">
        <f t="shared" si="166"/>
        <v>0</v>
      </c>
      <c r="AB77" s="2">
        <f t="shared" ref="AB77:AY77" si="167">AB17*$B77</f>
        <v>750</v>
      </c>
      <c r="AC77" s="2">
        <f t="shared" si="167"/>
        <v>0</v>
      </c>
      <c r="AD77" s="2">
        <f t="shared" si="167"/>
        <v>750</v>
      </c>
      <c r="AE77" s="2">
        <f t="shared" si="167"/>
        <v>0</v>
      </c>
      <c r="AF77" s="2">
        <f t="shared" si="167"/>
        <v>750</v>
      </c>
      <c r="AG77" s="2">
        <f t="shared" si="167"/>
        <v>0</v>
      </c>
      <c r="AH77" s="2">
        <f t="shared" si="167"/>
        <v>750</v>
      </c>
      <c r="AI77" s="2">
        <f t="shared" si="167"/>
        <v>0</v>
      </c>
      <c r="AJ77" s="2">
        <f t="shared" si="167"/>
        <v>750</v>
      </c>
      <c r="AK77" s="2">
        <f t="shared" si="167"/>
        <v>0</v>
      </c>
      <c r="AL77" s="2">
        <f t="shared" si="167"/>
        <v>750</v>
      </c>
      <c r="AM77" s="2">
        <f t="shared" si="167"/>
        <v>0</v>
      </c>
      <c r="AN77" s="2">
        <f t="shared" si="167"/>
        <v>750</v>
      </c>
      <c r="AO77" s="2">
        <f t="shared" si="167"/>
        <v>0</v>
      </c>
      <c r="AP77" s="2">
        <f t="shared" si="167"/>
        <v>750</v>
      </c>
      <c r="AQ77" s="2">
        <f t="shared" si="167"/>
        <v>0</v>
      </c>
      <c r="AR77" s="2">
        <f t="shared" si="167"/>
        <v>750</v>
      </c>
      <c r="AS77" s="2">
        <f t="shared" si="167"/>
        <v>0</v>
      </c>
      <c r="AT77" s="2">
        <f t="shared" si="167"/>
        <v>750</v>
      </c>
      <c r="AU77" s="2">
        <f t="shared" si="167"/>
        <v>0</v>
      </c>
      <c r="AV77" s="2">
        <f t="shared" si="167"/>
        <v>750</v>
      </c>
      <c r="AW77" s="2">
        <f t="shared" si="167"/>
        <v>0</v>
      </c>
      <c r="AX77" s="2">
        <f t="shared" si="167"/>
        <v>750</v>
      </c>
      <c r="AY77" s="2">
        <f t="shared" si="167"/>
        <v>0</v>
      </c>
      <c r="AZ77" s="2">
        <f t="shared" si="157"/>
        <v>4500</v>
      </c>
      <c r="BA77" s="2">
        <f t="shared" si="158"/>
        <v>4500</v>
      </c>
      <c r="BB77" s="2">
        <f t="shared" si="159"/>
        <v>4500</v>
      </c>
    </row>
    <row r="78" spans="1:54" x14ac:dyDescent="0.25">
      <c r="A78" s="5" t="s">
        <v>21</v>
      </c>
      <c r="B78" s="8">
        <f>Assumptions!I5</f>
        <v>1.7850000000000001E-2</v>
      </c>
      <c r="C78" s="2">
        <f t="shared" ref="C78:N78" si="168">C28*$B78</f>
        <v>4462.5</v>
      </c>
      <c r="D78" s="2">
        <f t="shared" si="168"/>
        <v>4462.5</v>
      </c>
      <c r="E78" s="2">
        <f t="shared" si="168"/>
        <v>0</v>
      </c>
      <c r="F78" s="2">
        <f t="shared" si="168"/>
        <v>4462.5</v>
      </c>
      <c r="G78" s="2">
        <f t="shared" si="168"/>
        <v>4462.5</v>
      </c>
      <c r="H78" s="2">
        <f t="shared" si="168"/>
        <v>0</v>
      </c>
      <c r="I78" s="2">
        <f t="shared" si="168"/>
        <v>4462.5</v>
      </c>
      <c r="J78" s="2">
        <f t="shared" si="168"/>
        <v>4462.5</v>
      </c>
      <c r="K78" s="2">
        <f t="shared" si="168"/>
        <v>0</v>
      </c>
      <c r="L78" s="2">
        <f t="shared" si="168"/>
        <v>0</v>
      </c>
      <c r="M78" s="2">
        <f t="shared" si="168"/>
        <v>4462.5</v>
      </c>
      <c r="N78" s="2">
        <f t="shared" si="168"/>
        <v>0</v>
      </c>
      <c r="O78" s="2">
        <f t="shared" si="161"/>
        <v>31237.5</v>
      </c>
      <c r="P78" s="2">
        <f t="shared" ref="P78:AA78" si="169">P28*$B78</f>
        <v>4462.5</v>
      </c>
      <c r="Q78" s="2">
        <f t="shared" si="169"/>
        <v>4462.5</v>
      </c>
      <c r="R78" s="2">
        <f t="shared" si="169"/>
        <v>0</v>
      </c>
      <c r="S78" s="2">
        <f t="shared" si="169"/>
        <v>4462.5</v>
      </c>
      <c r="T78" s="2">
        <f t="shared" si="169"/>
        <v>4462.5</v>
      </c>
      <c r="U78" s="2">
        <f t="shared" si="169"/>
        <v>0</v>
      </c>
      <c r="V78" s="2">
        <f t="shared" si="169"/>
        <v>4462.5</v>
      </c>
      <c r="W78" s="2">
        <f t="shared" si="169"/>
        <v>4462.5</v>
      </c>
      <c r="X78" s="2">
        <f t="shared" si="169"/>
        <v>0</v>
      </c>
      <c r="Y78" s="2">
        <f t="shared" si="169"/>
        <v>0</v>
      </c>
      <c r="Z78" s="2">
        <f t="shared" si="169"/>
        <v>4462.5</v>
      </c>
      <c r="AA78" s="2">
        <f t="shared" si="169"/>
        <v>0</v>
      </c>
      <c r="AB78" s="2">
        <f t="shared" ref="AB78:AY78" si="170">AB28*$B78</f>
        <v>4462.5</v>
      </c>
      <c r="AC78" s="2">
        <f t="shared" si="170"/>
        <v>4462.5</v>
      </c>
      <c r="AD78" s="2">
        <f t="shared" si="170"/>
        <v>0</v>
      </c>
      <c r="AE78" s="2">
        <f t="shared" si="170"/>
        <v>4462.5</v>
      </c>
      <c r="AF78" s="2">
        <f t="shared" si="170"/>
        <v>4462.5</v>
      </c>
      <c r="AG78" s="2">
        <f t="shared" si="170"/>
        <v>0</v>
      </c>
      <c r="AH78" s="2">
        <f t="shared" si="170"/>
        <v>4462.5</v>
      </c>
      <c r="AI78" s="2">
        <f t="shared" si="170"/>
        <v>4462.5</v>
      </c>
      <c r="AJ78" s="2">
        <f t="shared" si="170"/>
        <v>0</v>
      </c>
      <c r="AK78" s="2">
        <f t="shared" si="170"/>
        <v>0</v>
      </c>
      <c r="AL78" s="2">
        <f t="shared" si="170"/>
        <v>4462.5</v>
      </c>
      <c r="AM78" s="2">
        <f t="shared" si="170"/>
        <v>0</v>
      </c>
      <c r="AN78" s="2">
        <f t="shared" si="170"/>
        <v>4462.5</v>
      </c>
      <c r="AO78" s="2">
        <f t="shared" si="170"/>
        <v>4462.5</v>
      </c>
      <c r="AP78" s="2">
        <f t="shared" si="170"/>
        <v>0</v>
      </c>
      <c r="AQ78" s="2">
        <f t="shared" si="170"/>
        <v>4462.5</v>
      </c>
      <c r="AR78" s="2">
        <f t="shared" si="170"/>
        <v>4462.5</v>
      </c>
      <c r="AS78" s="2">
        <f t="shared" si="170"/>
        <v>0</v>
      </c>
      <c r="AT78" s="2">
        <f t="shared" si="170"/>
        <v>4462.5</v>
      </c>
      <c r="AU78" s="2">
        <f t="shared" si="170"/>
        <v>4462.5</v>
      </c>
      <c r="AV78" s="2">
        <f t="shared" si="170"/>
        <v>0</v>
      </c>
      <c r="AW78" s="2">
        <f t="shared" si="170"/>
        <v>0</v>
      </c>
      <c r="AX78" s="2">
        <f t="shared" si="170"/>
        <v>4462.5</v>
      </c>
      <c r="AY78" s="2">
        <f t="shared" si="170"/>
        <v>0</v>
      </c>
      <c r="AZ78" s="2">
        <f t="shared" si="157"/>
        <v>31237.5</v>
      </c>
      <c r="BA78" s="2">
        <f t="shared" si="158"/>
        <v>31237.5</v>
      </c>
      <c r="BB78" s="2">
        <f t="shared" si="159"/>
        <v>31237.5</v>
      </c>
    </row>
    <row r="79" spans="1:54" x14ac:dyDescent="0.25">
      <c r="A79" s="5" t="s">
        <v>22</v>
      </c>
      <c r="B79" s="8">
        <f>Assumptions!I6</f>
        <v>2.9925000000000004E-2</v>
      </c>
      <c r="C79" s="2">
        <f t="shared" ref="C79:N79" si="171">C29*$B79</f>
        <v>0</v>
      </c>
      <c r="D79" s="2">
        <f t="shared" si="171"/>
        <v>26932.500000000004</v>
      </c>
      <c r="E79" s="2">
        <f t="shared" si="171"/>
        <v>26932.500000000004</v>
      </c>
      <c r="F79" s="2">
        <f t="shared" si="171"/>
        <v>26932.500000000004</v>
      </c>
      <c r="G79" s="2">
        <f t="shared" si="171"/>
        <v>26932.500000000004</v>
      </c>
      <c r="H79" s="2">
        <f t="shared" si="171"/>
        <v>26932.500000000004</v>
      </c>
      <c r="I79" s="2">
        <f t="shared" si="171"/>
        <v>26932.500000000004</v>
      </c>
      <c r="J79" s="2">
        <f t="shared" si="171"/>
        <v>26932.500000000004</v>
      </c>
      <c r="K79" s="2">
        <f t="shared" si="171"/>
        <v>53865.000000000007</v>
      </c>
      <c r="L79" s="2">
        <f t="shared" si="171"/>
        <v>53865.000000000007</v>
      </c>
      <c r="M79" s="2">
        <f t="shared" si="171"/>
        <v>53865.000000000007</v>
      </c>
      <c r="N79" s="2">
        <f t="shared" si="171"/>
        <v>53865.000000000007</v>
      </c>
      <c r="O79" s="2">
        <f t="shared" si="161"/>
        <v>403987.50000000006</v>
      </c>
      <c r="P79" s="2">
        <f t="shared" ref="P79:AA79" si="172">P29*$B79</f>
        <v>26932.500000000004</v>
      </c>
      <c r="Q79" s="2">
        <f t="shared" si="172"/>
        <v>26932.500000000004</v>
      </c>
      <c r="R79" s="2">
        <f t="shared" si="172"/>
        <v>26932.500000000004</v>
      </c>
      <c r="S79" s="2">
        <f t="shared" si="172"/>
        <v>26932.500000000004</v>
      </c>
      <c r="T79" s="2">
        <f t="shared" si="172"/>
        <v>26932.500000000004</v>
      </c>
      <c r="U79" s="2">
        <f t="shared" si="172"/>
        <v>26932.500000000004</v>
      </c>
      <c r="V79" s="2">
        <f t="shared" si="172"/>
        <v>26932.500000000004</v>
      </c>
      <c r="W79" s="2">
        <f t="shared" si="172"/>
        <v>26932.500000000004</v>
      </c>
      <c r="X79" s="2">
        <f t="shared" si="172"/>
        <v>53865.000000000007</v>
      </c>
      <c r="Y79" s="2">
        <f t="shared" si="172"/>
        <v>53865.000000000007</v>
      </c>
      <c r="Z79" s="2">
        <f t="shared" si="172"/>
        <v>53865.000000000007</v>
      </c>
      <c r="AA79" s="2">
        <f t="shared" si="172"/>
        <v>53865.000000000007</v>
      </c>
      <c r="AB79" s="2">
        <f t="shared" ref="AB79:AY79" si="173">AB29*$B79</f>
        <v>26932.500000000004</v>
      </c>
      <c r="AC79" s="2">
        <f t="shared" si="173"/>
        <v>26932.500000000004</v>
      </c>
      <c r="AD79" s="2">
        <f t="shared" si="173"/>
        <v>26932.500000000004</v>
      </c>
      <c r="AE79" s="2">
        <f t="shared" si="173"/>
        <v>26932.500000000004</v>
      </c>
      <c r="AF79" s="2">
        <f t="shared" si="173"/>
        <v>26932.500000000004</v>
      </c>
      <c r="AG79" s="2">
        <f t="shared" si="173"/>
        <v>26932.500000000004</v>
      </c>
      <c r="AH79" s="2">
        <f t="shared" si="173"/>
        <v>26932.500000000004</v>
      </c>
      <c r="AI79" s="2">
        <f t="shared" si="173"/>
        <v>26932.500000000004</v>
      </c>
      <c r="AJ79" s="2">
        <f t="shared" si="173"/>
        <v>53865.000000000007</v>
      </c>
      <c r="AK79" s="2">
        <f t="shared" si="173"/>
        <v>53865.000000000007</v>
      </c>
      <c r="AL79" s="2">
        <f t="shared" si="173"/>
        <v>53865.000000000007</v>
      </c>
      <c r="AM79" s="2">
        <f t="shared" si="173"/>
        <v>53865.000000000007</v>
      </c>
      <c r="AN79" s="2">
        <f t="shared" si="173"/>
        <v>26932.500000000004</v>
      </c>
      <c r="AO79" s="2">
        <f t="shared" si="173"/>
        <v>26932.500000000004</v>
      </c>
      <c r="AP79" s="2">
        <f t="shared" si="173"/>
        <v>26932.500000000004</v>
      </c>
      <c r="AQ79" s="2">
        <f t="shared" si="173"/>
        <v>26932.500000000004</v>
      </c>
      <c r="AR79" s="2">
        <f t="shared" si="173"/>
        <v>26932.500000000004</v>
      </c>
      <c r="AS79" s="2">
        <f t="shared" si="173"/>
        <v>26932.500000000004</v>
      </c>
      <c r="AT79" s="2">
        <f t="shared" si="173"/>
        <v>26932.500000000004</v>
      </c>
      <c r="AU79" s="2">
        <f t="shared" si="173"/>
        <v>26932.500000000004</v>
      </c>
      <c r="AV79" s="2">
        <f t="shared" si="173"/>
        <v>53865.000000000007</v>
      </c>
      <c r="AW79" s="2">
        <f t="shared" si="173"/>
        <v>53865.000000000007</v>
      </c>
      <c r="AX79" s="2">
        <f t="shared" si="173"/>
        <v>53865.000000000007</v>
      </c>
      <c r="AY79" s="2">
        <f t="shared" si="173"/>
        <v>53865.000000000007</v>
      </c>
      <c r="AZ79" s="2">
        <f t="shared" si="157"/>
        <v>430920.00000000006</v>
      </c>
      <c r="BA79" s="2">
        <f t="shared" si="158"/>
        <v>430920.00000000006</v>
      </c>
      <c r="BB79" s="2">
        <f t="shared" si="159"/>
        <v>430920.00000000006</v>
      </c>
    </row>
    <row r="80" spans="1:54" x14ac:dyDescent="0.25">
      <c r="A80" s="5" t="s">
        <v>23</v>
      </c>
      <c r="B80" s="33">
        <f>Assumptions!I7</f>
        <v>0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34">
        <v>0</v>
      </c>
      <c r="AG80" s="34">
        <v>0</v>
      </c>
      <c r="AH80" s="34">
        <v>0</v>
      </c>
      <c r="AI80" s="34">
        <v>0</v>
      </c>
      <c r="AJ80" s="34">
        <v>0</v>
      </c>
      <c r="AK80" s="34">
        <v>0</v>
      </c>
      <c r="AL80" s="34">
        <v>0</v>
      </c>
      <c r="AM80" s="34">
        <v>0</v>
      </c>
      <c r="AN80" s="34">
        <v>0</v>
      </c>
      <c r="AO80" s="34">
        <v>0</v>
      </c>
      <c r="AP80" s="34">
        <v>0</v>
      </c>
      <c r="AQ80" s="34">
        <v>0</v>
      </c>
      <c r="AR80" s="34">
        <v>0</v>
      </c>
      <c r="AS80" s="34">
        <v>0</v>
      </c>
      <c r="AT80" s="34">
        <v>0</v>
      </c>
      <c r="AU80" s="34">
        <v>0</v>
      </c>
      <c r="AV80" s="34">
        <v>0</v>
      </c>
      <c r="AW80" s="34">
        <v>0</v>
      </c>
      <c r="AX80" s="34">
        <v>0</v>
      </c>
      <c r="AY80" s="34">
        <v>0</v>
      </c>
      <c r="AZ80" s="2">
        <f t="shared" si="157"/>
        <v>0</v>
      </c>
      <c r="BA80" s="2">
        <f t="shared" si="158"/>
        <v>0</v>
      </c>
      <c r="BB80" s="2">
        <f t="shared" si="159"/>
        <v>0</v>
      </c>
    </row>
    <row r="81" spans="1:54" x14ac:dyDescent="0.25">
      <c r="A81" s="5" t="s">
        <v>24</v>
      </c>
      <c r="B81" s="33">
        <f>Assumptions!I8</f>
        <v>0</v>
      </c>
      <c r="C81" s="34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4">
        <v>0</v>
      </c>
      <c r="T81" s="34">
        <v>0</v>
      </c>
      <c r="U81" s="34">
        <v>0</v>
      </c>
      <c r="V81" s="34">
        <v>0</v>
      </c>
      <c r="W81" s="34">
        <v>0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34">
        <v>0</v>
      </c>
      <c r="AD81" s="34">
        <v>0</v>
      </c>
      <c r="AE81" s="34">
        <v>0</v>
      </c>
      <c r="AF81" s="34">
        <v>0</v>
      </c>
      <c r="AG81" s="34">
        <v>0</v>
      </c>
      <c r="AH81" s="34">
        <v>0</v>
      </c>
      <c r="AI81" s="34">
        <v>0</v>
      </c>
      <c r="AJ81" s="34">
        <v>0</v>
      </c>
      <c r="AK81" s="34">
        <v>0</v>
      </c>
      <c r="AL81" s="34">
        <v>0</v>
      </c>
      <c r="AM81" s="34">
        <v>0</v>
      </c>
      <c r="AN81" s="34">
        <v>0</v>
      </c>
      <c r="AO81" s="34">
        <v>0</v>
      </c>
      <c r="AP81" s="34">
        <v>0</v>
      </c>
      <c r="AQ81" s="34">
        <v>0</v>
      </c>
      <c r="AR81" s="34">
        <v>0</v>
      </c>
      <c r="AS81" s="34">
        <v>0</v>
      </c>
      <c r="AT81" s="34">
        <v>0</v>
      </c>
      <c r="AU81" s="34">
        <v>0</v>
      </c>
      <c r="AV81" s="34">
        <v>0</v>
      </c>
      <c r="AW81" s="34">
        <v>0</v>
      </c>
      <c r="AX81" s="34">
        <v>0</v>
      </c>
      <c r="AY81" s="34">
        <v>0</v>
      </c>
      <c r="AZ81" s="2">
        <f t="shared" si="157"/>
        <v>0</v>
      </c>
      <c r="BA81" s="2">
        <f t="shared" si="158"/>
        <v>0</v>
      </c>
      <c r="BB81" s="2">
        <f t="shared" si="159"/>
        <v>0</v>
      </c>
    </row>
    <row r="82" spans="1:54" x14ac:dyDescent="0.25">
      <c r="A82" s="5" t="s">
        <v>25</v>
      </c>
      <c r="B82" s="33">
        <f>Assumptions!I9</f>
        <v>0</v>
      </c>
      <c r="C82" s="34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34">
        <v>0</v>
      </c>
      <c r="AD82" s="34">
        <v>0</v>
      </c>
      <c r="AE82" s="34">
        <v>0</v>
      </c>
      <c r="AF82" s="34">
        <v>0</v>
      </c>
      <c r="AG82" s="34">
        <v>0</v>
      </c>
      <c r="AH82" s="34">
        <v>0</v>
      </c>
      <c r="AI82" s="34">
        <v>0</v>
      </c>
      <c r="AJ82" s="34">
        <v>0</v>
      </c>
      <c r="AK82" s="34">
        <v>0</v>
      </c>
      <c r="AL82" s="34">
        <v>0</v>
      </c>
      <c r="AM82" s="34">
        <v>0</v>
      </c>
      <c r="AN82" s="34">
        <v>0</v>
      </c>
      <c r="AO82" s="34">
        <v>0</v>
      </c>
      <c r="AP82" s="34">
        <v>0</v>
      </c>
      <c r="AQ82" s="34">
        <v>0</v>
      </c>
      <c r="AR82" s="34">
        <v>0</v>
      </c>
      <c r="AS82" s="34">
        <v>0</v>
      </c>
      <c r="AT82" s="34">
        <v>0</v>
      </c>
      <c r="AU82" s="34">
        <v>0</v>
      </c>
      <c r="AV82" s="34">
        <v>0</v>
      </c>
      <c r="AW82" s="34">
        <v>0</v>
      </c>
      <c r="AX82" s="34">
        <v>0</v>
      </c>
      <c r="AY82" s="34">
        <v>0</v>
      </c>
      <c r="AZ82" s="2">
        <f t="shared" si="157"/>
        <v>0</v>
      </c>
      <c r="BA82" s="2">
        <f t="shared" si="158"/>
        <v>0</v>
      </c>
      <c r="BB82" s="2">
        <f t="shared" si="159"/>
        <v>0</v>
      </c>
    </row>
    <row r="83" spans="1:54" x14ac:dyDescent="0.25">
      <c r="A83" s="5" t="s">
        <v>80</v>
      </c>
      <c r="B83" s="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4" x14ac:dyDescent="0.25">
      <c r="A84" s="19" t="s">
        <v>76</v>
      </c>
      <c r="B84" s="6"/>
      <c r="C84" s="4">
        <f>SUM(C85:C92)</f>
        <v>115.36057818617735</v>
      </c>
      <c r="D84" s="4">
        <f t="shared" ref="D84:N84" si="174">SUM(D85:D92)</f>
        <v>643.36780267701533</v>
      </c>
      <c r="E84" s="4">
        <f t="shared" si="174"/>
        <v>1664.5682509913861</v>
      </c>
      <c r="F84" s="4">
        <f t="shared" si="174"/>
        <v>2170.0100606128199</v>
      </c>
      <c r="G84" s="4">
        <f t="shared" si="174"/>
        <v>2587.3126952977173</v>
      </c>
      <c r="H84" s="4">
        <f t="shared" si="174"/>
        <v>3658.1505870858805</v>
      </c>
      <c r="I84" s="4">
        <f t="shared" si="174"/>
        <v>4052.5600918799173</v>
      </c>
      <c r="J84" s="4">
        <f t="shared" si="174"/>
        <v>4520.7235766724116</v>
      </c>
      <c r="K84" s="4">
        <f t="shared" si="174"/>
        <v>5816.1537335961448</v>
      </c>
      <c r="L84" s="4">
        <f t="shared" si="174"/>
        <v>6499.256247279015</v>
      </c>
      <c r="M84" s="4">
        <f t="shared" si="174"/>
        <v>7183.6363722028109</v>
      </c>
      <c r="N84" s="4">
        <f t="shared" si="174"/>
        <v>8517.309818402573</v>
      </c>
      <c r="O84" s="3">
        <f>SUM(C84:N84)</f>
        <v>47428.409814883868</v>
      </c>
      <c r="P84" s="4">
        <f>SUM(P85:P92)</f>
        <v>8680.709539075282</v>
      </c>
      <c r="Q84" s="4">
        <f t="shared" ref="Q84:AA84" si="175">SUM(Q85:Q92)</f>
        <v>9074.1520471796885</v>
      </c>
      <c r="R84" s="4">
        <f t="shared" si="175"/>
        <v>9961.9342708138538</v>
      </c>
      <c r="S84" s="4">
        <f t="shared" si="175"/>
        <v>10336.626937661313</v>
      </c>
      <c r="T84" s="4">
        <f t="shared" si="175"/>
        <v>10625.798120490064</v>
      </c>
      <c r="U84" s="4">
        <f t="shared" si="175"/>
        <v>11571.071859335994</v>
      </c>
      <c r="V84" s="4">
        <f t="shared" si="175"/>
        <v>11842.435097641901</v>
      </c>
      <c r="W84" s="4">
        <f t="shared" si="175"/>
        <v>12190.021750423468</v>
      </c>
      <c r="X84" s="4">
        <f t="shared" si="175"/>
        <v>13367.296999630087</v>
      </c>
      <c r="Y84" s="4">
        <f t="shared" si="175"/>
        <v>13934.61994317483</v>
      </c>
      <c r="Z84" s="4">
        <f t="shared" si="175"/>
        <v>14505.550154325729</v>
      </c>
      <c r="AA84" s="4">
        <f t="shared" si="175"/>
        <v>15728.058549787987</v>
      </c>
      <c r="AB84" s="4">
        <f>SUM(AB85:AB92)</f>
        <v>15473.526302463768</v>
      </c>
      <c r="AC84" s="4">
        <f t="shared" ref="AC84:AM84" si="176">SUM(AC85:AC92)</f>
        <v>15759.230960100229</v>
      </c>
      <c r="AD84" s="4">
        <f t="shared" si="176"/>
        <v>16541.427660805504</v>
      </c>
      <c r="AE84" s="4">
        <f t="shared" si="176"/>
        <v>16812.645710227051</v>
      </c>
      <c r="AF84" s="4">
        <f t="shared" si="176"/>
        <v>17000.412563880571</v>
      </c>
      <c r="AG84" s="4">
        <f t="shared" si="176"/>
        <v>17846.312433679414</v>
      </c>
      <c r="AH84" s="4">
        <f t="shared" si="176"/>
        <v>18020.293208724768</v>
      </c>
      <c r="AI84" s="4">
        <f t="shared" si="176"/>
        <v>18272.450508422073</v>
      </c>
      <c r="AJ84" s="4">
        <f t="shared" si="176"/>
        <v>19356.2119630856</v>
      </c>
      <c r="AK84" s="4">
        <f t="shared" si="176"/>
        <v>19831.899848499914</v>
      </c>
      <c r="AL84" s="4">
        <f t="shared" si="176"/>
        <v>20313.037631124618</v>
      </c>
      <c r="AM84" s="4">
        <f t="shared" si="176"/>
        <v>21447.560822266631</v>
      </c>
      <c r="AN84" s="4">
        <f>SUM(AN85:AN92)</f>
        <v>20861.754408014534</v>
      </c>
      <c r="AO84" s="4">
        <f t="shared" ref="AO84:AY84" si="177">SUM(AO85:AO92)</f>
        <v>21062.182563779166</v>
      </c>
      <c r="AP84" s="4">
        <f t="shared" si="177"/>
        <v>21760.805217605095</v>
      </c>
      <c r="AQ84" s="4">
        <f t="shared" si="177"/>
        <v>21950.118933027901</v>
      </c>
      <c r="AR84" s="4">
        <f t="shared" si="177"/>
        <v>22057.619059246135</v>
      </c>
      <c r="AS84" s="4">
        <f t="shared" si="177"/>
        <v>22824.858325290079</v>
      </c>
      <c r="AT84" s="4">
        <f t="shared" si="177"/>
        <v>22921.753748692128</v>
      </c>
      <c r="AU84" s="4">
        <f t="shared" si="177"/>
        <v>23098.370676719569</v>
      </c>
      <c r="AV84" s="4">
        <f t="shared" si="177"/>
        <v>24108.107055327142</v>
      </c>
      <c r="AW84" s="4">
        <f t="shared" si="177"/>
        <v>24511.25605229344</v>
      </c>
      <c r="AX84" s="4">
        <f t="shared" si="177"/>
        <v>24921.312591223239</v>
      </c>
      <c r="AY84" s="4">
        <f t="shared" si="177"/>
        <v>25986.184194735652</v>
      </c>
      <c r="AZ84" s="4">
        <f>SUM(P84:AA84)</f>
        <v>141818.2752695402</v>
      </c>
      <c r="BA84" s="4">
        <f>SUM(AB84:AM84)</f>
        <v>216675.00961328013</v>
      </c>
      <c r="BB84" s="4">
        <f>SUM(AN84:AY84)</f>
        <v>276064.32282595412</v>
      </c>
    </row>
    <row r="85" spans="1:54" x14ac:dyDescent="0.25">
      <c r="A85" s="5" t="s">
        <v>18</v>
      </c>
      <c r="B85" s="8">
        <f>Assumptions!J2</f>
        <v>6.3E-3</v>
      </c>
      <c r="C85" s="2">
        <f>$B85*C65/12</f>
        <v>4.7120256099480651</v>
      </c>
      <c r="D85" s="2">
        <f t="shared" ref="D85:N85" si="178">$B85*D65/12</f>
        <v>9.411205011930468</v>
      </c>
      <c r="E85" s="2">
        <f t="shared" si="178"/>
        <v>15.668340987043123</v>
      </c>
      <c r="F85" s="2">
        <f t="shared" si="178"/>
        <v>21.908603240286926</v>
      </c>
      <c r="G85" s="2">
        <f t="shared" si="178"/>
        <v>28.132160679228335</v>
      </c>
      <c r="H85" s="2">
        <f t="shared" si="178"/>
        <v>34.339181419506751</v>
      </c>
      <c r="I85" s="2">
        <f t="shared" si="178"/>
        <v>40.529832790311339</v>
      </c>
      <c r="J85" s="2">
        <f t="shared" si="178"/>
        <v>46.704281339827226</v>
      </c>
      <c r="K85" s="2">
        <f t="shared" si="178"/>
        <v>52.86269284065154</v>
      </c>
      <c r="L85" s="2">
        <f t="shared" si="178"/>
        <v>59.005232295179219</v>
      </c>
      <c r="M85" s="2">
        <f t="shared" si="178"/>
        <v>65.132063940959043</v>
      </c>
      <c r="N85" s="2">
        <f t="shared" si="178"/>
        <v>71.243351256019736</v>
      </c>
      <c r="O85" s="2">
        <f>SUM(C85:N85)</f>
        <v>449.6489714108917</v>
      </c>
      <c r="P85" s="2">
        <f>$B85*P65/12</f>
        <v>75.867223238434121</v>
      </c>
      <c r="Q85" s="2">
        <f t="shared" ref="Q85:AA85" si="179">$B85*Q65/12</f>
        <v>81.943090259148207</v>
      </c>
      <c r="R85" s="2">
        <f t="shared" si="179"/>
        <v>88.003883102596376</v>
      </c>
      <c r="S85" s="2">
        <f t="shared" si="179"/>
        <v>94.049762209753865</v>
      </c>
      <c r="T85" s="2">
        <f t="shared" si="179"/>
        <v>100.08088728809845</v>
      </c>
      <c r="U85" s="2">
        <f t="shared" si="179"/>
        <v>106.09741731676172</v>
      </c>
      <c r="V85" s="2">
        <f t="shared" si="179"/>
        <v>112.09951055165156</v>
      </c>
      <c r="W85" s="2">
        <f t="shared" si="179"/>
        <v>118.08732453054672</v>
      </c>
      <c r="X85" s="2">
        <f t="shared" si="179"/>
        <v>124.06101607816318</v>
      </c>
      <c r="Y85" s="2">
        <f t="shared" si="179"/>
        <v>130.02074131119252</v>
      </c>
      <c r="Z85" s="2">
        <f t="shared" si="179"/>
        <v>135.96665564331252</v>
      </c>
      <c r="AA85" s="2">
        <f t="shared" si="179"/>
        <v>141.8989137901705</v>
      </c>
      <c r="AB85" s="2">
        <f>$B85*AB65/12</f>
        <v>143.53504056863443</v>
      </c>
      <c r="AC85" s="2">
        <f t="shared" ref="AC85:AM85" si="180">$B85*AC65/12</f>
        <v>149.42642751093578</v>
      </c>
      <c r="AD85" s="2">
        <f t="shared" si="180"/>
        <v>155.30457237762337</v>
      </c>
      <c r="AE85" s="2">
        <f t="shared" si="180"/>
        <v>161.16962699124792</v>
      </c>
      <c r="AF85" s="2">
        <f t="shared" si="180"/>
        <v>167.02174250034582</v>
      </c>
      <c r="AG85" s="2">
        <f t="shared" si="180"/>
        <v>172.86106938425868</v>
      </c>
      <c r="AH85" s="2">
        <f t="shared" si="180"/>
        <v>178.68775745792666</v>
      </c>
      <c r="AI85" s="2">
        <f t="shared" si="180"/>
        <v>184.50195587665573</v>
      </c>
      <c r="AJ85" s="2">
        <f t="shared" si="180"/>
        <v>190.30381314085852</v>
      </c>
      <c r="AK85" s="2">
        <f t="shared" si="180"/>
        <v>196.09347710076963</v>
      </c>
      <c r="AL85" s="2">
        <f t="shared" si="180"/>
        <v>201.87109496113507</v>
      </c>
      <c r="AM85" s="2">
        <f t="shared" si="180"/>
        <v>207.63681328587629</v>
      </c>
      <c r="AN85" s="2">
        <f>$B85*AN65/12</f>
        <v>206.48838120677922</v>
      </c>
      <c r="AO85" s="2">
        <f t="shared" ref="AO85:AY85" si="181">$B85*AO65/12</f>
        <v>212.20814096092116</v>
      </c>
      <c r="AP85" s="2">
        <f t="shared" si="181"/>
        <v>217.91636309695869</v>
      </c>
      <c r="AQ85" s="2">
        <f t="shared" si="181"/>
        <v>223.61319141947141</v>
      </c>
      <c r="AR85" s="2">
        <f t="shared" si="181"/>
        <v>229.29876911436318</v>
      </c>
      <c r="AS85" s="2">
        <f t="shared" si="181"/>
        <v>234.97323875337364</v>
      </c>
      <c r="AT85" s="2">
        <f t="shared" si="181"/>
        <v>240.63674229856485</v>
      </c>
      <c r="AU85" s="2">
        <f t="shared" si="181"/>
        <v>246.28942110678415</v>
      </c>
      <c r="AV85" s="2">
        <f t="shared" si="181"/>
        <v>251.93141593410255</v>
      </c>
      <c r="AW85" s="2">
        <f t="shared" si="181"/>
        <v>257.56286694022901</v>
      </c>
      <c r="AX85" s="2">
        <f t="shared" si="181"/>
        <v>263.1839136929014</v>
      </c>
      <c r="AY85" s="2">
        <f t="shared" si="181"/>
        <v>268.79469517225311</v>
      </c>
      <c r="AZ85" s="2">
        <f t="shared" ref="AZ85:AZ92" si="182">SUM(P85:AA85)</f>
        <v>1308.1764253198301</v>
      </c>
      <c r="BA85" s="2">
        <f t="shared" ref="BA85:BA92" si="183">SUM(AB85:AM85)</f>
        <v>2108.4133911562676</v>
      </c>
      <c r="BB85" s="2">
        <f t="shared" ref="BB85:BB92" si="184">SUM(AN85:AY85)</f>
        <v>2852.8971396967027</v>
      </c>
    </row>
    <row r="86" spans="1:54" x14ac:dyDescent="0.25">
      <c r="A86" s="5" t="s">
        <v>19</v>
      </c>
      <c r="B86" s="35">
        <f>Assumptions!J3</f>
        <v>0</v>
      </c>
      <c r="C86" s="2">
        <f t="shared" ref="C86:N92" si="185">$B86*C66/12</f>
        <v>0</v>
      </c>
      <c r="D86" s="2">
        <f t="shared" si="185"/>
        <v>0</v>
      </c>
      <c r="E86" s="2">
        <f t="shared" si="185"/>
        <v>0</v>
      </c>
      <c r="F86" s="2">
        <f t="shared" si="185"/>
        <v>0</v>
      </c>
      <c r="G86" s="2">
        <f t="shared" si="185"/>
        <v>0</v>
      </c>
      <c r="H86" s="2">
        <f t="shared" si="185"/>
        <v>0</v>
      </c>
      <c r="I86" s="2">
        <f t="shared" si="185"/>
        <v>0</v>
      </c>
      <c r="J86" s="2">
        <f t="shared" si="185"/>
        <v>0</v>
      </c>
      <c r="K86" s="2">
        <f t="shared" si="185"/>
        <v>0</v>
      </c>
      <c r="L86" s="2">
        <f t="shared" si="185"/>
        <v>0</v>
      </c>
      <c r="M86" s="2">
        <f t="shared" si="185"/>
        <v>0</v>
      </c>
      <c r="N86" s="2">
        <f t="shared" si="185"/>
        <v>0</v>
      </c>
      <c r="O86" s="2">
        <f t="shared" ref="O86:O92" si="186">SUM(C86:N86)</f>
        <v>0</v>
      </c>
      <c r="P86" s="2">
        <f t="shared" ref="P86:AA86" si="187">$B86*P66/12</f>
        <v>0</v>
      </c>
      <c r="Q86" s="2">
        <f t="shared" si="187"/>
        <v>0</v>
      </c>
      <c r="R86" s="2">
        <f t="shared" si="187"/>
        <v>0</v>
      </c>
      <c r="S86" s="2">
        <f t="shared" si="187"/>
        <v>0</v>
      </c>
      <c r="T86" s="2">
        <f t="shared" si="187"/>
        <v>0</v>
      </c>
      <c r="U86" s="2">
        <f t="shared" si="187"/>
        <v>0</v>
      </c>
      <c r="V86" s="2">
        <f t="shared" si="187"/>
        <v>0</v>
      </c>
      <c r="W86" s="2">
        <f t="shared" si="187"/>
        <v>0</v>
      </c>
      <c r="X86" s="2">
        <f t="shared" si="187"/>
        <v>0</v>
      </c>
      <c r="Y86" s="2">
        <f t="shared" si="187"/>
        <v>0</v>
      </c>
      <c r="Z86" s="2">
        <f t="shared" si="187"/>
        <v>0</v>
      </c>
      <c r="AA86" s="2">
        <f t="shared" si="187"/>
        <v>0</v>
      </c>
      <c r="AB86" s="2">
        <f t="shared" ref="AB86:AY86" si="188">$B86*AB66/12</f>
        <v>0</v>
      </c>
      <c r="AC86" s="2">
        <f t="shared" si="188"/>
        <v>0</v>
      </c>
      <c r="AD86" s="2">
        <f t="shared" si="188"/>
        <v>0</v>
      </c>
      <c r="AE86" s="2">
        <f t="shared" si="188"/>
        <v>0</v>
      </c>
      <c r="AF86" s="2">
        <f t="shared" si="188"/>
        <v>0</v>
      </c>
      <c r="AG86" s="2">
        <f t="shared" si="188"/>
        <v>0</v>
      </c>
      <c r="AH86" s="2">
        <f t="shared" si="188"/>
        <v>0</v>
      </c>
      <c r="AI86" s="2">
        <f t="shared" si="188"/>
        <v>0</v>
      </c>
      <c r="AJ86" s="2">
        <f t="shared" si="188"/>
        <v>0</v>
      </c>
      <c r="AK86" s="2">
        <f t="shared" si="188"/>
        <v>0</v>
      </c>
      <c r="AL86" s="2">
        <f t="shared" si="188"/>
        <v>0</v>
      </c>
      <c r="AM86" s="2">
        <f t="shared" si="188"/>
        <v>0</v>
      </c>
      <c r="AN86" s="2">
        <f t="shared" si="188"/>
        <v>0</v>
      </c>
      <c r="AO86" s="2">
        <f t="shared" si="188"/>
        <v>0</v>
      </c>
      <c r="AP86" s="2">
        <f t="shared" si="188"/>
        <v>0</v>
      </c>
      <c r="AQ86" s="2">
        <f t="shared" si="188"/>
        <v>0</v>
      </c>
      <c r="AR86" s="2">
        <f t="shared" si="188"/>
        <v>0</v>
      </c>
      <c r="AS86" s="2">
        <f t="shared" si="188"/>
        <v>0</v>
      </c>
      <c r="AT86" s="2">
        <f t="shared" si="188"/>
        <v>0</v>
      </c>
      <c r="AU86" s="2">
        <f t="shared" si="188"/>
        <v>0</v>
      </c>
      <c r="AV86" s="2">
        <f t="shared" si="188"/>
        <v>0</v>
      </c>
      <c r="AW86" s="2">
        <f t="shared" si="188"/>
        <v>0</v>
      </c>
      <c r="AX86" s="2">
        <f t="shared" si="188"/>
        <v>0</v>
      </c>
      <c r="AY86" s="2">
        <f t="shared" si="188"/>
        <v>0</v>
      </c>
      <c r="AZ86" s="2">
        <f t="shared" si="182"/>
        <v>0</v>
      </c>
      <c r="BA86" s="2">
        <f t="shared" si="183"/>
        <v>0</v>
      </c>
      <c r="BB86" s="2">
        <f t="shared" si="184"/>
        <v>0</v>
      </c>
    </row>
    <row r="87" spans="1:54" x14ac:dyDescent="0.25">
      <c r="A87" s="5" t="s">
        <v>20</v>
      </c>
      <c r="B87" s="8">
        <f>Assumptions!J4</f>
        <v>4.5000000000000005E-3</v>
      </c>
      <c r="C87" s="2">
        <f t="shared" si="185"/>
        <v>18.47277773373974</v>
      </c>
      <c r="D87" s="2">
        <f t="shared" si="185"/>
        <v>18.200742801887088</v>
      </c>
      <c r="E87" s="2">
        <f t="shared" si="185"/>
        <v>36.406580212181346</v>
      </c>
      <c r="F87" s="2">
        <f t="shared" si="185"/>
        <v>35.872608510472872</v>
      </c>
      <c r="G87" s="2">
        <f t="shared" si="185"/>
        <v>53.821423290791984</v>
      </c>
      <c r="H87" s="2">
        <f t="shared" si="185"/>
        <v>53.035255296855546</v>
      </c>
      <c r="I87" s="2">
        <f t="shared" si="185"/>
        <v>70.736613903134582</v>
      </c>
      <c r="J87" s="2">
        <f t="shared" si="185"/>
        <v>69.70764518788144</v>
      </c>
      <c r="K87" s="2">
        <f t="shared" si="185"/>
        <v>87.170775386230687</v>
      </c>
      <c r="L87" s="2">
        <f t="shared" si="185"/>
        <v>85.908068935763126</v>
      </c>
      <c r="M87" s="2">
        <f t="shared" si="185"/>
        <v>103.14187190263765</v>
      </c>
      <c r="N87" s="2">
        <f t="shared" si="185"/>
        <v>101.65417000067193</v>
      </c>
      <c r="O87" s="2">
        <f t="shared" si="186"/>
        <v>734.12853316224789</v>
      </c>
      <c r="P87" s="2">
        <f t="shared" ref="P87:AA87" si="189">$B87*P67/12</f>
        <v>116.26388620720685</v>
      </c>
      <c r="Q87" s="2">
        <f t="shared" si="189"/>
        <v>114.55175396498669</v>
      </c>
      <c r="R87" s="2">
        <f t="shared" si="189"/>
        <v>131.34446388020368</v>
      </c>
      <c r="S87" s="2">
        <f t="shared" si="189"/>
        <v>129.42385247312072</v>
      </c>
      <c r="T87" s="2">
        <f t="shared" si="189"/>
        <v>146.0120419998739</v>
      </c>
      <c r="U87" s="2">
        <f t="shared" si="189"/>
        <v>143.89079839763707</v>
      </c>
      <c r="V87" s="2">
        <f t="shared" si="189"/>
        <v>160.28217461216227</v>
      </c>
      <c r="W87" s="2">
        <f t="shared" si="189"/>
        <v>157.9678685200428</v>
      </c>
      <c r="X87" s="2">
        <f t="shared" si="189"/>
        <v>174.16986623376462</v>
      </c>
      <c r="Y87" s="2">
        <f t="shared" si="189"/>
        <v>171.66980000188485</v>
      </c>
      <c r="Z87" s="2">
        <f t="shared" si="189"/>
        <v>187.6895914923964</v>
      </c>
      <c r="AA87" s="2">
        <f t="shared" si="189"/>
        <v>185.01080967161002</v>
      </c>
      <c r="AB87" s="2">
        <f t="shared" ref="AB87:AY87" si="190">$B87*AB67/12</f>
        <v>194.90274861961703</v>
      </c>
      <c r="AC87" s="2">
        <f t="shared" si="190"/>
        <v>192.03256002627987</v>
      </c>
      <c r="AD87" s="2">
        <f t="shared" si="190"/>
        <v>207.68890140665482</v>
      </c>
      <c r="AE87" s="2">
        <f t="shared" si="190"/>
        <v>204.65322165942609</v>
      </c>
      <c r="AF87" s="2">
        <f t="shared" si="190"/>
        <v>220.14726240537217</v>
      </c>
      <c r="AG87" s="2">
        <f t="shared" si="190"/>
        <v>216.95241580680783</v>
      </c>
      <c r="AH87" s="2">
        <f t="shared" si="190"/>
        <v>232.2903677716655</v>
      </c>
      <c r="AI87" s="2">
        <f t="shared" si="190"/>
        <v>228.94245575452123</v>
      </c>
      <c r="AJ87" s="2">
        <f t="shared" si="190"/>
        <v>244.13031194259148</v>
      </c>
      <c r="AK87" s="2">
        <f t="shared" si="190"/>
        <v>240.63522103900024</v>
      </c>
      <c r="AL87" s="2">
        <f t="shared" si="190"/>
        <v>255.67876343133625</v>
      </c>
      <c r="AM87" s="2">
        <f t="shared" si="190"/>
        <v>252.04217295779551</v>
      </c>
      <c r="AN87" s="2">
        <f t="shared" si="190"/>
        <v>258.14030444705571</v>
      </c>
      <c r="AO87" s="2">
        <f t="shared" si="190"/>
        <v>254.33886315106588</v>
      </c>
      <c r="AP87" s="2">
        <f t="shared" si="190"/>
        <v>269.08139211785635</v>
      </c>
      <c r="AQ87" s="2">
        <f t="shared" si="190"/>
        <v>265.14902853965384</v>
      </c>
      <c r="AR87" s="2">
        <f t="shared" si="190"/>
        <v>279.76320794875926</v>
      </c>
      <c r="AS87" s="2">
        <f t="shared" si="190"/>
        <v>275.7050219358897</v>
      </c>
      <c r="AT87" s="2">
        <f t="shared" si="190"/>
        <v>290.19586125497983</v>
      </c>
      <c r="AU87" s="2">
        <f t="shared" si="190"/>
        <v>286.01677352671533</v>
      </c>
      <c r="AV87" s="2">
        <f t="shared" si="190"/>
        <v>300.38910632879117</v>
      </c>
      <c r="AW87" s="2">
        <f t="shared" si="190"/>
        <v>296.09386488516475</v>
      </c>
      <c r="AX87" s="2">
        <f t="shared" si="190"/>
        <v>310.35235514229072</v>
      </c>
      <c r="AY87" s="2">
        <f t="shared" si="190"/>
        <v>305.94554144460284</v>
      </c>
      <c r="AZ87" s="2">
        <f t="shared" si="182"/>
        <v>1818.2769074548899</v>
      </c>
      <c r="BA87" s="2">
        <f t="shared" si="183"/>
        <v>2690.0964028210683</v>
      </c>
      <c r="BB87" s="2">
        <f t="shared" si="184"/>
        <v>3391.1713207228258</v>
      </c>
    </row>
    <row r="88" spans="1:54" x14ac:dyDescent="0.25">
      <c r="A88" s="5" t="s">
        <v>21</v>
      </c>
      <c r="B88" s="8">
        <f>Assumptions!J5</f>
        <v>4.5000000000000005E-3</v>
      </c>
      <c r="C88" s="2">
        <f t="shared" si="185"/>
        <v>92.175774842489545</v>
      </c>
      <c r="D88" s="2">
        <f t="shared" si="185"/>
        <v>182.80979368918619</v>
      </c>
      <c r="E88" s="2">
        <f t="shared" si="185"/>
        <v>179.75810469959944</v>
      </c>
      <c r="F88" s="2">
        <f t="shared" si="185"/>
        <v>268.94520333052941</v>
      </c>
      <c r="G88" s="2">
        <f t="shared" si="185"/>
        <v>356.65230496685837</v>
      </c>
      <c r="H88" s="2">
        <f t="shared" si="185"/>
        <v>350.73422908800677</v>
      </c>
      <c r="I88" s="2">
        <f t="shared" si="185"/>
        <v>437.11426706556682</v>
      </c>
      <c r="J88" s="2">
        <f t="shared" si="185"/>
        <v>522.07245430226556</v>
      </c>
      <c r="K88" s="2">
        <f t="shared" si="185"/>
        <v>513.46245391643026</v>
      </c>
      <c r="L88" s="2">
        <f t="shared" si="185"/>
        <v>505.03064922478057</v>
      </c>
      <c r="M88" s="2">
        <f t="shared" si="185"/>
        <v>588.94927078423973</v>
      </c>
      <c r="N88" s="2">
        <f t="shared" si="185"/>
        <v>579.32153957843855</v>
      </c>
      <c r="O88" s="2">
        <f t="shared" si="186"/>
        <v>4577.026045488391</v>
      </c>
      <c r="P88" s="2">
        <f t="shared" ref="P88:AA88" si="191">$B88*P68/12</f>
        <v>647.08518823645545</v>
      </c>
      <c r="Q88" s="2">
        <f t="shared" si="191"/>
        <v>728.43764783741733</v>
      </c>
      <c r="R88" s="2">
        <f t="shared" si="191"/>
        <v>716.29597795770962</v>
      </c>
      <c r="S88" s="2">
        <f t="shared" si="191"/>
        <v>796.58086195650969</v>
      </c>
      <c r="T88" s="2">
        <f t="shared" si="191"/>
        <v>875.56977942676724</v>
      </c>
      <c r="U88" s="2">
        <f t="shared" si="191"/>
        <v>861.11388883575592</v>
      </c>
      <c r="V88" s="2">
        <f t="shared" si="191"/>
        <v>939.13289382731955</v>
      </c>
      <c r="W88" s="2">
        <f t="shared" si="191"/>
        <v>1015.9033138953579</v>
      </c>
      <c r="X88" s="2">
        <f t="shared" si="191"/>
        <v>999.27536663212459</v>
      </c>
      <c r="Y88" s="2">
        <f t="shared" si="191"/>
        <v>982.99205880357556</v>
      </c>
      <c r="Z88" s="2">
        <f t="shared" si="191"/>
        <v>1059.2223120118852</v>
      </c>
      <c r="AA88" s="2">
        <f t="shared" si="191"/>
        <v>1042.0661045302438</v>
      </c>
      <c r="AB88" s="2">
        <f t="shared" ref="AB88:AY88" si="192">$B88*AB68/12</f>
        <v>1082.5318850845683</v>
      </c>
      <c r="AC88" s="2">
        <f t="shared" si="192"/>
        <v>1156.6009499230668</v>
      </c>
      <c r="AD88" s="2">
        <f t="shared" si="192"/>
        <v>1137.3262200204517</v>
      </c>
      <c r="AE88" s="2">
        <f t="shared" si="192"/>
        <v>1210.6253873191429</v>
      </c>
      <c r="AF88" s="2">
        <f t="shared" si="192"/>
        <v>1282.7729998736845</v>
      </c>
      <c r="AG88" s="2">
        <f t="shared" si="192"/>
        <v>1261.6173432938924</v>
      </c>
      <c r="AH88" s="2">
        <f t="shared" si="192"/>
        <v>1333.0753058736461</v>
      </c>
      <c r="AI88" s="2">
        <f t="shared" si="192"/>
        <v>1403.4206481143904</v>
      </c>
      <c r="AJ88" s="2">
        <f t="shared" si="192"/>
        <v>1380.5008838464455</v>
      </c>
      <c r="AK88" s="2">
        <f t="shared" si="192"/>
        <v>1358.0563701999154</v>
      </c>
      <c r="AL88" s="2">
        <f t="shared" si="192"/>
        <v>1428.2534321848443</v>
      </c>
      <c r="AM88" s="2">
        <f t="shared" si="192"/>
        <v>1405.189503465311</v>
      </c>
      <c r="AN88" s="2">
        <f t="shared" si="192"/>
        <v>1424.2341903963597</v>
      </c>
      <c r="AO88" s="2">
        <f t="shared" si="192"/>
        <v>1492.5878535591908</v>
      </c>
      <c r="AP88" s="2">
        <f t="shared" si="192"/>
        <v>1467.7156921651961</v>
      </c>
      <c r="AQ88" s="2">
        <f t="shared" si="192"/>
        <v>1535.5330507420383</v>
      </c>
      <c r="AR88" s="2">
        <f t="shared" si="192"/>
        <v>1602.3121769170482</v>
      </c>
      <c r="AS88" s="2">
        <f t="shared" si="192"/>
        <v>1575.8991019207504</v>
      </c>
      <c r="AT88" s="2">
        <f t="shared" si="192"/>
        <v>1642.2085047948237</v>
      </c>
      <c r="AU88" s="2">
        <f t="shared" si="192"/>
        <v>1707.5119810131921</v>
      </c>
      <c r="AV88" s="2">
        <f t="shared" si="192"/>
        <v>1679.6549227189714</v>
      </c>
      <c r="AW88" s="2">
        <f t="shared" si="192"/>
        <v>1652.3756078286988</v>
      </c>
      <c r="AX88" s="2">
        <f t="shared" si="192"/>
        <v>1717.8383237631515</v>
      </c>
      <c r="AY88" s="2">
        <f t="shared" si="192"/>
        <v>1690.1385073890808</v>
      </c>
      <c r="AZ88" s="2">
        <f t="shared" si="182"/>
        <v>10663.675393951122</v>
      </c>
      <c r="BA88" s="2">
        <f t="shared" si="183"/>
        <v>15439.970929199359</v>
      </c>
      <c r="BB88" s="2">
        <f t="shared" si="184"/>
        <v>19188.009913208505</v>
      </c>
    </row>
    <row r="89" spans="1:54" x14ac:dyDescent="0.25">
      <c r="A89" s="5" t="s">
        <v>22</v>
      </c>
      <c r="B89" s="8">
        <f>Assumptions!J6</f>
        <v>4.5351473922902487E-3</v>
      </c>
      <c r="C89" s="2">
        <f t="shared" si="185"/>
        <v>0</v>
      </c>
      <c r="D89" s="2">
        <f t="shared" si="185"/>
        <v>334.42457992739963</v>
      </c>
      <c r="E89" s="2">
        <f t="shared" si="185"/>
        <v>663.2554873077047</v>
      </c>
      <c r="F89" s="2">
        <f t="shared" si="185"/>
        <v>986.60817974454028</v>
      </c>
      <c r="G89" s="2">
        <f t="shared" si="185"/>
        <v>1304.595817423042</v>
      </c>
      <c r="H89" s="2">
        <f t="shared" si="185"/>
        <v>1617.3293090966388</v>
      </c>
      <c r="I89" s="2">
        <f t="shared" si="185"/>
        <v>1924.9173571542249</v>
      </c>
      <c r="J89" s="2">
        <f t="shared" si="185"/>
        <v>2227.4665017861157</v>
      </c>
      <c r="K89" s="2">
        <f t="shared" si="185"/>
        <v>2859.5057441942122</v>
      </c>
      <c r="L89" s="2">
        <f t="shared" si="185"/>
        <v>3481.119176679937</v>
      </c>
      <c r="M89" s="2">
        <f t="shared" si="185"/>
        <v>4092.5225666932693</v>
      </c>
      <c r="N89" s="2">
        <f t="shared" si="185"/>
        <v>4693.9273900738972</v>
      </c>
      <c r="O89" s="2">
        <f t="shared" si="186"/>
        <v>24185.672110080981</v>
      </c>
      <c r="P89" s="2">
        <f t="shared" ref="P89:AA89" si="193">$B89*P69/12</f>
        <v>4871.938740087754</v>
      </c>
      <c r="Q89" s="2">
        <f t="shared" si="193"/>
        <v>5124.8740048832597</v>
      </c>
      <c r="R89" s="2">
        <f t="shared" si="193"/>
        <v>5373.8975978149347</v>
      </c>
      <c r="S89" s="2">
        <f t="shared" si="193"/>
        <v>5619.0915074090335</v>
      </c>
      <c r="T89" s="2">
        <f t="shared" si="193"/>
        <v>5860.53609471447</v>
      </c>
      <c r="U89" s="2">
        <f t="shared" si="193"/>
        <v>6098.3101258926081</v>
      </c>
      <c r="V89" s="2">
        <f t="shared" si="193"/>
        <v>6332.4908041553927</v>
      </c>
      <c r="W89" s="2">
        <f t="shared" si="193"/>
        <v>6563.1538010648374</v>
      </c>
      <c r="X89" s="2">
        <f t="shared" si="193"/>
        <v>7124.7978671340779</v>
      </c>
      <c r="Y89" s="2">
        <f t="shared" si="193"/>
        <v>7677.4774495583624</v>
      </c>
      <c r="Z89" s="2">
        <f t="shared" si="193"/>
        <v>8221.3792641543096</v>
      </c>
      <c r="AA89" s="2">
        <f t="shared" si="193"/>
        <v>8756.6863167334632</v>
      </c>
      <c r="AB89" s="2">
        <f t="shared" ref="AB89:AY89" si="194">$B89*AB69/12</f>
        <v>8695.0305464460671</v>
      </c>
      <c r="AC89" s="2">
        <f t="shared" si="194"/>
        <v>8884.0197828518812</v>
      </c>
      <c r="AD89" s="2">
        <f t="shared" si="194"/>
        <v>9070.4172414593522</v>
      </c>
      <c r="AE89" s="2">
        <f t="shared" si="194"/>
        <v>9254.2786470499977</v>
      </c>
      <c r="AF89" s="2">
        <f t="shared" si="194"/>
        <v>9435.658622642015</v>
      </c>
      <c r="AG89" s="2">
        <f t="shared" si="194"/>
        <v>9614.6107115672294</v>
      </c>
      <c r="AH89" s="2">
        <f t="shared" si="194"/>
        <v>9791.1873991066441</v>
      </c>
      <c r="AI89" s="2">
        <f t="shared" si="194"/>
        <v>9965.4401336934152</v>
      </c>
      <c r="AJ89" s="2">
        <f t="shared" si="194"/>
        <v>10471.843927619293</v>
      </c>
      <c r="AK89" s="2">
        <f t="shared" si="194"/>
        <v>10970.429965068941</v>
      </c>
      <c r="AL89" s="2">
        <f t="shared" si="194"/>
        <v>11461.36216455642</v>
      </c>
      <c r="AM89" s="2">
        <f t="shared" si="194"/>
        <v>11944.801190986063</v>
      </c>
      <c r="AN89" s="2">
        <f t="shared" si="194"/>
        <v>11695.07462326892</v>
      </c>
      <c r="AO89" s="2">
        <f t="shared" si="194"/>
        <v>11833.88434178092</v>
      </c>
      <c r="AP89" s="2">
        <f t="shared" si="194"/>
        <v>11971.138025441331</v>
      </c>
      <c r="AQ89" s="2">
        <f t="shared" si="194"/>
        <v>12106.870789431936</v>
      </c>
      <c r="AR89" s="2">
        <f t="shared" si="194"/>
        <v>12241.117059707796</v>
      </c>
      <c r="AS89" s="2">
        <f t="shared" si="194"/>
        <v>12373.910586824577</v>
      </c>
      <c r="AT89" s="2">
        <f t="shared" si="194"/>
        <v>12505.284459489505</v>
      </c>
      <c r="AU89" s="2">
        <f t="shared" si="194"/>
        <v>12635.271117841403</v>
      </c>
      <c r="AV89" s="2">
        <f t="shared" si="194"/>
        <v>13098.326946392723</v>
      </c>
      <c r="AW89" s="2">
        <f t="shared" si="194"/>
        <v>13554.464874454672</v>
      </c>
      <c r="AX89" s="2">
        <f t="shared" si="194"/>
        <v>14003.830931116734</v>
      </c>
      <c r="AY89" s="2">
        <f t="shared" si="194"/>
        <v>14446.568249999742</v>
      </c>
      <c r="AZ89" s="2">
        <f t="shared" si="182"/>
        <v>77624.633573602507</v>
      </c>
      <c r="BA89" s="2">
        <f t="shared" si="183"/>
        <v>119559.08033304731</v>
      </c>
      <c r="BB89" s="2">
        <f t="shared" si="184"/>
        <v>152465.74200575027</v>
      </c>
    </row>
    <row r="90" spans="1:54" x14ac:dyDescent="0.25">
      <c r="A90" s="5" t="s">
        <v>23</v>
      </c>
      <c r="B90" s="8">
        <f>Assumptions!J7</f>
        <v>4.0949999999999997E-3</v>
      </c>
      <c r="C90" s="2">
        <f t="shared" si="185"/>
        <v>0</v>
      </c>
      <c r="D90" s="2">
        <f t="shared" si="185"/>
        <v>0</v>
      </c>
      <c r="E90" s="2">
        <f t="shared" si="185"/>
        <v>672.40910950812633</v>
      </c>
      <c r="F90" s="2">
        <f t="shared" si="185"/>
        <v>662.50703798868983</v>
      </c>
      <c r="G90" s="2">
        <f t="shared" si="185"/>
        <v>652.79041021527462</v>
      </c>
      <c r="H90" s="2">
        <f t="shared" si="185"/>
        <v>1315.6650213006492</v>
      </c>
      <c r="I90" s="2">
        <f t="shared" si="185"/>
        <v>1296.4073260501168</v>
      </c>
      <c r="J90" s="2">
        <f t="shared" si="185"/>
        <v>1277.5107532396039</v>
      </c>
      <c r="K90" s="2">
        <f t="shared" si="185"/>
        <v>1931.3779595899196</v>
      </c>
      <c r="L90" s="2">
        <f t="shared" si="185"/>
        <v>1903.2823180834587</v>
      </c>
      <c r="M90" s="2">
        <f t="shared" si="185"/>
        <v>1875.7142312243022</v>
      </c>
      <c r="N90" s="2">
        <f t="shared" si="185"/>
        <v>2521.0733840128128</v>
      </c>
      <c r="O90" s="2">
        <f t="shared" si="186"/>
        <v>14108.737551212955</v>
      </c>
      <c r="P90" s="2">
        <f t="shared" ref="P90:AA90" si="195">$B90*P70/12</f>
        <v>2438.4418958826632</v>
      </c>
      <c r="Q90" s="2">
        <f t="shared" si="195"/>
        <v>2402.5327659979071</v>
      </c>
      <c r="R90" s="2">
        <f t="shared" si="195"/>
        <v>3039.7052436484951</v>
      </c>
      <c r="S90" s="2">
        <f t="shared" si="195"/>
        <v>2995.2270188891475</v>
      </c>
      <c r="T90" s="2">
        <f t="shared" si="195"/>
        <v>2951.5829137133119</v>
      </c>
      <c r="U90" s="2">
        <f t="shared" si="195"/>
        <v>3581.1671331846678</v>
      </c>
      <c r="V90" s="2">
        <f t="shared" si="195"/>
        <v>3529.244750962232</v>
      </c>
      <c r="W90" s="2">
        <f t="shared" si="195"/>
        <v>3478.2980198191221</v>
      </c>
      <c r="X90" s="2">
        <f t="shared" si="195"/>
        <v>4100.7186219251626</v>
      </c>
      <c r="Y90" s="2">
        <f t="shared" si="195"/>
        <v>4041.7691535383747</v>
      </c>
      <c r="Z90" s="2">
        <f t="shared" si="195"/>
        <v>3983.92943470514</v>
      </c>
      <c r="AA90" s="2">
        <f t="shared" si="195"/>
        <v>4599.5887587389243</v>
      </c>
      <c r="AB90" s="2">
        <f t="shared" ref="AB90:AY90" si="196">$B90*AB70/12</f>
        <v>4399.3185005588557</v>
      </c>
      <c r="AC90" s="2">
        <f t="shared" si="196"/>
        <v>4334.5329915386401</v>
      </c>
      <c r="AD90" s="2">
        <f t="shared" si="196"/>
        <v>4943.3698803225407</v>
      </c>
      <c r="AE90" s="2">
        <f t="shared" si="196"/>
        <v>4871.0871915395373</v>
      </c>
      <c r="AF90" s="2">
        <f t="shared" si="196"/>
        <v>4800.1602559602316</v>
      </c>
      <c r="AG90" s="2">
        <f t="shared" si="196"/>
        <v>5402.9739584934296</v>
      </c>
      <c r="AH90" s="2">
        <f t="shared" si="196"/>
        <v>5324.7842206327769</v>
      </c>
      <c r="AI90" s="2">
        <f t="shared" si="196"/>
        <v>5248.0643079524452</v>
      </c>
      <c r="AJ90" s="2">
        <f t="shared" si="196"/>
        <v>5845.1970774210822</v>
      </c>
      <c r="AK90" s="2">
        <f t="shared" si="196"/>
        <v>5761.4364591781004</v>
      </c>
      <c r="AL90" s="2">
        <f t="shared" si="196"/>
        <v>5679.253763371099</v>
      </c>
      <c r="AM90" s="2">
        <f t="shared" si="196"/>
        <v>6271.0299268233803</v>
      </c>
      <c r="AN90" s="2">
        <f t="shared" si="196"/>
        <v>5976.1602802456373</v>
      </c>
      <c r="AO90" s="2">
        <f t="shared" si="196"/>
        <v>5888.1537888554531</v>
      </c>
      <c r="AP90" s="2">
        <f t="shared" si="196"/>
        <v>6474.2045725522376</v>
      </c>
      <c r="AQ90" s="2">
        <f t="shared" si="196"/>
        <v>6379.5628834987756</v>
      </c>
      <c r="AR90" s="2">
        <f t="shared" si="196"/>
        <v>6286.6964200849761</v>
      </c>
      <c r="AS90" s="2">
        <f t="shared" si="196"/>
        <v>6867.9825724035281</v>
      </c>
      <c r="AT90" s="2">
        <f t="shared" si="196"/>
        <v>6768.6699022209459</v>
      </c>
      <c r="AU90" s="2">
        <f t="shared" si="196"/>
        <v>6671.2244480422714</v>
      </c>
      <c r="AV90" s="2">
        <f t="shared" si="196"/>
        <v>7248.0219700377684</v>
      </c>
      <c r="AW90" s="2">
        <f t="shared" si="196"/>
        <v>7144.309429474938</v>
      </c>
      <c r="AX90" s="2">
        <f t="shared" si="196"/>
        <v>7042.5512932538622</v>
      </c>
      <c r="AY90" s="2">
        <f t="shared" si="196"/>
        <v>7615.1217783141065</v>
      </c>
      <c r="AZ90" s="2">
        <f t="shared" si="182"/>
        <v>41142.205711005146</v>
      </c>
      <c r="BA90" s="2">
        <f t="shared" si="183"/>
        <v>62881.208533792116</v>
      </c>
      <c r="BB90" s="2">
        <f t="shared" si="184"/>
        <v>80362.659338984507</v>
      </c>
    </row>
    <row r="91" spans="1:54" x14ac:dyDescent="0.25">
      <c r="A91" s="5" t="s">
        <v>24</v>
      </c>
      <c r="B91" s="8">
        <f>Assumptions!J8</f>
        <v>2.3999999999999998E-3</v>
      </c>
      <c r="C91" s="2">
        <f t="shared" si="185"/>
        <v>0</v>
      </c>
      <c r="D91" s="2">
        <f t="shared" si="185"/>
        <v>98.521481246611927</v>
      </c>
      <c r="E91" s="2">
        <f t="shared" si="185"/>
        <v>97.070628276731114</v>
      </c>
      <c r="F91" s="2">
        <f t="shared" si="185"/>
        <v>194.16842779830051</v>
      </c>
      <c r="G91" s="2">
        <f t="shared" si="185"/>
        <v>191.32057872252196</v>
      </c>
      <c r="H91" s="2">
        <f t="shared" si="185"/>
        <v>287.04759088422378</v>
      </c>
      <c r="I91" s="2">
        <f t="shared" si="185"/>
        <v>282.85469491656283</v>
      </c>
      <c r="J91" s="2">
        <f t="shared" si="185"/>
        <v>377.26194081671764</v>
      </c>
      <c r="K91" s="2">
        <f t="shared" si="185"/>
        <v>371.77410766870088</v>
      </c>
      <c r="L91" s="2">
        <f t="shared" si="185"/>
        <v>464.91080205989692</v>
      </c>
      <c r="M91" s="2">
        <f t="shared" si="185"/>
        <v>458.17636765740309</v>
      </c>
      <c r="N91" s="2">
        <f t="shared" si="185"/>
        <v>550.08998348073396</v>
      </c>
      <c r="O91" s="2">
        <f t="shared" si="186"/>
        <v>3373.1966035284049</v>
      </c>
      <c r="P91" s="2">
        <f t="shared" ref="P91:AA91" si="197">$B91*P71/12</f>
        <v>531.11260542276761</v>
      </c>
      <c r="Q91" s="2">
        <f t="shared" si="197"/>
        <v>621.81278423696961</v>
      </c>
      <c r="R91" s="2">
        <f t="shared" si="197"/>
        <v>612.68710440991401</v>
      </c>
      <c r="S91" s="2">
        <f t="shared" si="197"/>
        <v>702.25393472374708</v>
      </c>
      <c r="T91" s="2">
        <f t="shared" si="197"/>
        <v>692.01640334754256</v>
      </c>
      <c r="U91" s="2">
        <f t="shared" si="197"/>
        <v>780.49249570856364</v>
      </c>
      <c r="V91" s="2">
        <f t="shared" si="197"/>
        <v>769.18496353314242</v>
      </c>
      <c r="W91" s="2">
        <f t="shared" si="197"/>
        <v>856.61142259356177</v>
      </c>
      <c r="X91" s="2">
        <f t="shared" si="197"/>
        <v>844.27426162679433</v>
      </c>
      <c r="Y91" s="2">
        <f t="shared" si="197"/>
        <v>930.69073996144095</v>
      </c>
      <c r="Z91" s="2">
        <f t="shared" si="197"/>
        <v>917.36289631868647</v>
      </c>
      <c r="AA91" s="2">
        <f t="shared" si="197"/>
        <v>1002.8076463235752</v>
      </c>
      <c r="AB91" s="2">
        <f t="shared" ref="AB91:AY91" si="198">$B91*AB71/12</f>
        <v>958.20758118602737</v>
      </c>
      <c r="AC91" s="2">
        <f t="shared" si="198"/>
        <v>1042.6182482494239</v>
      </c>
      <c r="AD91" s="2">
        <f t="shared" si="198"/>
        <v>1027.3208452188812</v>
      </c>
      <c r="AE91" s="2">
        <f t="shared" si="198"/>
        <v>1110.8316356676996</v>
      </c>
      <c r="AF91" s="2">
        <f t="shared" si="198"/>
        <v>1094.651680498924</v>
      </c>
      <c r="AG91" s="2">
        <f t="shared" si="198"/>
        <v>1177.2969351337945</v>
      </c>
      <c r="AH91" s="2">
        <f t="shared" si="198"/>
        <v>1160.2681578821068</v>
      </c>
      <c r="AI91" s="2">
        <f t="shared" si="198"/>
        <v>1242.081007030647</v>
      </c>
      <c r="AJ91" s="2">
        <f t="shared" si="198"/>
        <v>1224.2359491153304</v>
      </c>
      <c r="AK91" s="2">
        <f t="shared" si="198"/>
        <v>1305.2483559131865</v>
      </c>
      <c r="AL91" s="2">
        <f t="shared" si="198"/>
        <v>1286.6184126197845</v>
      </c>
      <c r="AM91" s="2">
        <f t="shared" si="198"/>
        <v>1366.861214748207</v>
      </c>
      <c r="AN91" s="2">
        <f t="shared" si="198"/>
        <v>1301.6566284497808</v>
      </c>
      <c r="AO91" s="2">
        <f t="shared" si="198"/>
        <v>1381.0095754716156</v>
      </c>
      <c r="AP91" s="2">
        <f t="shared" si="198"/>
        <v>1360.7491722315174</v>
      </c>
      <c r="AQ91" s="2">
        <f t="shared" si="198"/>
        <v>1439.3899893960252</v>
      </c>
      <c r="AR91" s="2">
        <f t="shared" si="198"/>
        <v>1418.4314254731928</v>
      </c>
      <c r="AS91" s="2">
        <f t="shared" si="198"/>
        <v>1496.3878034519585</v>
      </c>
      <c r="AT91" s="2">
        <f t="shared" si="198"/>
        <v>1474.758278633306</v>
      </c>
      <c r="AU91" s="2">
        <f t="shared" si="198"/>
        <v>1552.0569351892038</v>
      </c>
      <c r="AV91" s="2">
        <f t="shared" si="198"/>
        <v>1529.7826939147872</v>
      </c>
      <c r="AW91" s="2">
        <f t="shared" si="198"/>
        <v>1606.4494087097371</v>
      </c>
      <c r="AX91" s="2">
        <f t="shared" si="198"/>
        <v>1583.5557742542976</v>
      </c>
      <c r="AY91" s="2">
        <f t="shared" si="198"/>
        <v>1659.6154224158654</v>
      </c>
      <c r="AZ91" s="2">
        <f t="shared" si="182"/>
        <v>9261.3072582067052</v>
      </c>
      <c r="BA91" s="2">
        <f t="shared" si="183"/>
        <v>13996.240023264014</v>
      </c>
      <c r="BB91" s="2">
        <f t="shared" si="184"/>
        <v>17803.843107591289</v>
      </c>
    </row>
    <row r="92" spans="1:54" x14ac:dyDescent="0.25">
      <c r="A92" s="5" t="s">
        <v>25</v>
      </c>
      <c r="B92" s="8">
        <f>Assumptions!J9</f>
        <v>2.1000000000000003E-3</v>
      </c>
      <c r="C92" s="2">
        <f t="shared" si="185"/>
        <v>0</v>
      </c>
      <c r="D92" s="2">
        <f t="shared" si="185"/>
        <v>0</v>
      </c>
      <c r="E92" s="2">
        <f t="shared" si="185"/>
        <v>0</v>
      </c>
      <c r="F92" s="2">
        <f t="shared" si="185"/>
        <v>0</v>
      </c>
      <c r="G92" s="2">
        <f t="shared" si="185"/>
        <v>0</v>
      </c>
      <c r="H92" s="2">
        <f t="shared" si="185"/>
        <v>0</v>
      </c>
      <c r="I92" s="2">
        <f t="shared" si="185"/>
        <v>0</v>
      </c>
      <c r="J92" s="2">
        <f t="shared" si="185"/>
        <v>0</v>
      </c>
      <c r="K92" s="2">
        <f t="shared" si="185"/>
        <v>0</v>
      </c>
      <c r="L92" s="2">
        <f t="shared" si="185"/>
        <v>0</v>
      </c>
      <c r="M92" s="2">
        <f t="shared" si="185"/>
        <v>0</v>
      </c>
      <c r="N92" s="2">
        <f t="shared" si="185"/>
        <v>0</v>
      </c>
      <c r="O92" s="2">
        <f t="shared" si="186"/>
        <v>0</v>
      </c>
      <c r="P92" s="2">
        <f t="shared" ref="P92:AA92" si="199">$B92*P72/12</f>
        <v>0</v>
      </c>
      <c r="Q92" s="2">
        <f t="shared" si="199"/>
        <v>0</v>
      </c>
      <c r="R92" s="2">
        <f t="shared" si="199"/>
        <v>0</v>
      </c>
      <c r="S92" s="2">
        <f t="shared" si="199"/>
        <v>0</v>
      </c>
      <c r="T92" s="2">
        <f t="shared" si="199"/>
        <v>0</v>
      </c>
      <c r="U92" s="2">
        <f t="shared" si="199"/>
        <v>0</v>
      </c>
      <c r="V92" s="2">
        <f t="shared" si="199"/>
        <v>0</v>
      </c>
      <c r="W92" s="2">
        <f t="shared" si="199"/>
        <v>0</v>
      </c>
      <c r="X92" s="2">
        <f t="shared" si="199"/>
        <v>0</v>
      </c>
      <c r="Y92" s="2">
        <f t="shared" si="199"/>
        <v>0</v>
      </c>
      <c r="Z92" s="2">
        <f t="shared" si="199"/>
        <v>0</v>
      </c>
      <c r="AA92" s="2">
        <f t="shared" si="199"/>
        <v>0</v>
      </c>
      <c r="AB92" s="2">
        <f t="shared" ref="AB92:AY92" si="200">$B92*AB72/12</f>
        <v>0</v>
      </c>
      <c r="AC92" s="2">
        <f t="shared" si="200"/>
        <v>0</v>
      </c>
      <c r="AD92" s="2">
        <f t="shared" si="200"/>
        <v>0</v>
      </c>
      <c r="AE92" s="2">
        <f t="shared" si="200"/>
        <v>0</v>
      </c>
      <c r="AF92" s="2">
        <f t="shared" si="200"/>
        <v>0</v>
      </c>
      <c r="AG92" s="2">
        <f t="shared" si="200"/>
        <v>0</v>
      </c>
      <c r="AH92" s="2">
        <f t="shared" si="200"/>
        <v>0</v>
      </c>
      <c r="AI92" s="2">
        <f t="shared" si="200"/>
        <v>0</v>
      </c>
      <c r="AJ92" s="2">
        <f t="shared" si="200"/>
        <v>0</v>
      </c>
      <c r="AK92" s="2">
        <f t="shared" si="200"/>
        <v>0</v>
      </c>
      <c r="AL92" s="2">
        <f t="shared" si="200"/>
        <v>0</v>
      </c>
      <c r="AM92" s="2">
        <f t="shared" si="200"/>
        <v>0</v>
      </c>
      <c r="AN92" s="2">
        <f t="shared" si="200"/>
        <v>0</v>
      </c>
      <c r="AO92" s="2">
        <f t="shared" si="200"/>
        <v>0</v>
      </c>
      <c r="AP92" s="2">
        <f t="shared" si="200"/>
        <v>0</v>
      </c>
      <c r="AQ92" s="2">
        <f t="shared" si="200"/>
        <v>0</v>
      </c>
      <c r="AR92" s="2">
        <f t="shared" si="200"/>
        <v>0</v>
      </c>
      <c r="AS92" s="2">
        <f t="shared" si="200"/>
        <v>0</v>
      </c>
      <c r="AT92" s="2">
        <f t="shared" si="200"/>
        <v>0</v>
      </c>
      <c r="AU92" s="2">
        <f t="shared" si="200"/>
        <v>0</v>
      </c>
      <c r="AV92" s="2">
        <f t="shared" si="200"/>
        <v>0</v>
      </c>
      <c r="AW92" s="2">
        <f t="shared" si="200"/>
        <v>0</v>
      </c>
      <c r="AX92" s="2">
        <f t="shared" si="200"/>
        <v>0</v>
      </c>
      <c r="AY92" s="2">
        <f t="shared" si="200"/>
        <v>0</v>
      </c>
      <c r="AZ92" s="2">
        <f t="shared" si="182"/>
        <v>0</v>
      </c>
      <c r="BA92" s="2">
        <f t="shared" si="183"/>
        <v>0</v>
      </c>
      <c r="BB92" s="2">
        <f t="shared" si="184"/>
        <v>0</v>
      </c>
    </row>
    <row r="93" spans="1:54" x14ac:dyDescent="0.25">
      <c r="B93" s="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4" x14ac:dyDescent="0.25">
      <c r="A94" s="19" t="s">
        <v>77</v>
      </c>
      <c r="B94" s="6"/>
      <c r="C94" s="4">
        <f>SUM(C95:C102)</f>
        <v>0</v>
      </c>
      <c r="D94" s="4">
        <f t="shared" ref="D94:N94" si="201">SUM(D95:D102)</f>
        <v>0</v>
      </c>
      <c r="E94" s="4">
        <f t="shared" si="201"/>
        <v>0</v>
      </c>
      <c r="F94" s="4">
        <f t="shared" si="201"/>
        <v>0</v>
      </c>
      <c r="G94" s="4">
        <f t="shared" si="201"/>
        <v>0</v>
      </c>
      <c r="H94" s="4">
        <f t="shared" si="201"/>
        <v>0</v>
      </c>
      <c r="I94" s="4">
        <f t="shared" si="201"/>
        <v>0</v>
      </c>
      <c r="J94" s="4">
        <f t="shared" si="201"/>
        <v>0</v>
      </c>
      <c r="K94" s="4">
        <f t="shared" si="201"/>
        <v>0</v>
      </c>
      <c r="L94" s="4">
        <f t="shared" si="201"/>
        <v>0</v>
      </c>
      <c r="M94" s="4">
        <f t="shared" si="201"/>
        <v>0</v>
      </c>
      <c r="N94" s="4">
        <f t="shared" si="201"/>
        <v>0</v>
      </c>
      <c r="O94" s="3">
        <f>SUM(C94:N94)</f>
        <v>0</v>
      </c>
      <c r="P94" s="4">
        <f>SUM(P95:P102)</f>
        <v>0</v>
      </c>
      <c r="Q94" s="4">
        <f t="shared" ref="Q94:AA94" si="202">SUM(Q95:Q102)</f>
        <v>0</v>
      </c>
      <c r="R94" s="4">
        <f t="shared" si="202"/>
        <v>0</v>
      </c>
      <c r="S94" s="4">
        <f t="shared" si="202"/>
        <v>0</v>
      </c>
      <c r="T94" s="4">
        <f t="shared" si="202"/>
        <v>0</v>
      </c>
      <c r="U94" s="4">
        <f t="shared" si="202"/>
        <v>0</v>
      </c>
      <c r="V94" s="4">
        <f t="shared" si="202"/>
        <v>0</v>
      </c>
      <c r="W94" s="4">
        <f t="shared" si="202"/>
        <v>0</v>
      </c>
      <c r="X94" s="4">
        <f t="shared" si="202"/>
        <v>0</v>
      </c>
      <c r="Y94" s="4">
        <f t="shared" si="202"/>
        <v>0</v>
      </c>
      <c r="Z94" s="4">
        <f t="shared" si="202"/>
        <v>0</v>
      </c>
      <c r="AA94" s="4">
        <f t="shared" si="202"/>
        <v>0</v>
      </c>
      <c r="AB94" s="4">
        <f>SUM(AB95:AB102)</f>
        <v>0</v>
      </c>
      <c r="AC94" s="4">
        <f t="shared" ref="AC94:AM94" si="203">SUM(AC95:AC102)</f>
        <v>0</v>
      </c>
      <c r="AD94" s="4">
        <f t="shared" si="203"/>
        <v>0</v>
      </c>
      <c r="AE94" s="4">
        <f t="shared" si="203"/>
        <v>0</v>
      </c>
      <c r="AF94" s="4">
        <f t="shared" si="203"/>
        <v>0</v>
      </c>
      <c r="AG94" s="4">
        <f t="shared" si="203"/>
        <v>0</v>
      </c>
      <c r="AH94" s="4">
        <f t="shared" si="203"/>
        <v>0</v>
      </c>
      <c r="AI94" s="4">
        <f t="shared" si="203"/>
        <v>0</v>
      </c>
      <c r="AJ94" s="4">
        <f t="shared" si="203"/>
        <v>0</v>
      </c>
      <c r="AK94" s="4">
        <f t="shared" si="203"/>
        <v>0</v>
      </c>
      <c r="AL94" s="4">
        <f t="shared" si="203"/>
        <v>0</v>
      </c>
      <c r="AM94" s="4">
        <f t="shared" si="203"/>
        <v>0</v>
      </c>
      <c r="AN94" s="4">
        <f>SUM(AN95:AN102)</f>
        <v>0</v>
      </c>
      <c r="AO94" s="4">
        <f t="shared" ref="AO94:AY94" si="204">SUM(AO95:AO102)</f>
        <v>0</v>
      </c>
      <c r="AP94" s="4">
        <f t="shared" si="204"/>
        <v>0</v>
      </c>
      <c r="AQ94" s="4">
        <f t="shared" si="204"/>
        <v>0</v>
      </c>
      <c r="AR94" s="4">
        <f t="shared" si="204"/>
        <v>0</v>
      </c>
      <c r="AS94" s="4">
        <f t="shared" si="204"/>
        <v>0</v>
      </c>
      <c r="AT94" s="4">
        <f t="shared" si="204"/>
        <v>0</v>
      </c>
      <c r="AU94" s="4">
        <f t="shared" si="204"/>
        <v>0</v>
      </c>
      <c r="AV94" s="4">
        <f t="shared" si="204"/>
        <v>0</v>
      </c>
      <c r="AW94" s="4">
        <f t="shared" si="204"/>
        <v>0</v>
      </c>
      <c r="AX94" s="4">
        <f t="shared" si="204"/>
        <v>0</v>
      </c>
      <c r="AY94" s="4">
        <f t="shared" si="204"/>
        <v>0</v>
      </c>
      <c r="AZ94" s="4">
        <f>SUM(P94:AA94)</f>
        <v>0</v>
      </c>
      <c r="BA94" s="4">
        <f>SUM(AB94:AM94)</f>
        <v>0</v>
      </c>
      <c r="BB94" s="4">
        <f>SUM(AN94:AY94)</f>
        <v>0</v>
      </c>
    </row>
    <row r="95" spans="1:54" x14ac:dyDescent="0.25">
      <c r="A95" s="5" t="s">
        <v>18</v>
      </c>
      <c r="B95" s="8"/>
      <c r="C95" s="2">
        <v>0</v>
      </c>
      <c r="D95" s="2">
        <v>0</v>
      </c>
      <c r="E95" s="2">
        <f>SUM(C85:E85)*Assumptions!$B$20</f>
        <v>0</v>
      </c>
      <c r="F95" s="2">
        <v>0</v>
      </c>
      <c r="G95" s="2">
        <v>0</v>
      </c>
      <c r="H95" s="2">
        <f>SUM(F85:H85)*Assumptions!$B$20</f>
        <v>0</v>
      </c>
      <c r="I95" s="2">
        <v>0</v>
      </c>
      <c r="J95" s="2">
        <v>0</v>
      </c>
      <c r="K95" s="2">
        <f>SUM(I85:K85)*Assumptions!$B$20</f>
        <v>0</v>
      </c>
      <c r="L95" s="2">
        <v>0</v>
      </c>
      <c r="M95" s="2">
        <v>0</v>
      </c>
      <c r="N95" s="2">
        <f>SUM(L85:N85)*Assumptions!$B$20</f>
        <v>0</v>
      </c>
      <c r="O95" s="2">
        <f>E95+H95+K95+N95</f>
        <v>0</v>
      </c>
      <c r="P95" s="2">
        <v>0</v>
      </c>
      <c r="Q95" s="2">
        <v>0</v>
      </c>
      <c r="R95" s="2">
        <f>SUM(P85:R85)*Assumptions!$B$20</f>
        <v>0</v>
      </c>
      <c r="S95" s="2">
        <v>0</v>
      </c>
      <c r="T95" s="2">
        <v>0</v>
      </c>
      <c r="U95" s="2">
        <f>SUM(S85:U85)*Assumptions!$B$20</f>
        <v>0</v>
      </c>
      <c r="V95" s="2">
        <v>0</v>
      </c>
      <c r="W95" s="2">
        <v>0</v>
      </c>
      <c r="X95" s="2">
        <f>SUM(V85:X85)*Assumptions!$B$20</f>
        <v>0</v>
      </c>
      <c r="Y95" s="2">
        <v>0</v>
      </c>
      <c r="Z95" s="2">
        <v>0</v>
      </c>
      <c r="AA95" s="2">
        <f>SUM(Y85:AA85)*Assumptions!$B$20</f>
        <v>0</v>
      </c>
      <c r="AB95" s="2">
        <v>0</v>
      </c>
      <c r="AC95" s="2">
        <v>0</v>
      </c>
      <c r="AD95" s="2">
        <f>SUM(AB85:AD85)*Assumptions!$B$20</f>
        <v>0</v>
      </c>
      <c r="AE95" s="2">
        <v>0</v>
      </c>
      <c r="AF95" s="2">
        <v>0</v>
      </c>
      <c r="AG95" s="2">
        <f>SUM(AE85:AG85)*Assumptions!$B$20</f>
        <v>0</v>
      </c>
      <c r="AH95" s="2">
        <v>0</v>
      </c>
      <c r="AI95" s="2">
        <v>0</v>
      </c>
      <c r="AJ95" s="2">
        <f>SUM(AH85:AJ85)*Assumptions!$B$20</f>
        <v>0</v>
      </c>
      <c r="AK95" s="2">
        <v>0</v>
      </c>
      <c r="AL95" s="2">
        <v>0</v>
      </c>
      <c r="AM95" s="2">
        <f>SUM(AK85:AM85)*Assumptions!$B$20</f>
        <v>0</v>
      </c>
      <c r="AN95" s="2">
        <v>0</v>
      </c>
      <c r="AO95" s="2">
        <v>0</v>
      </c>
      <c r="AP95" s="2">
        <f>SUM(AN85:AP85)*Assumptions!$B$20</f>
        <v>0</v>
      </c>
      <c r="AQ95" s="2">
        <v>0</v>
      </c>
      <c r="AR95" s="2">
        <v>0</v>
      </c>
      <c r="AS95" s="2">
        <f>SUM(AQ85:AS85)*Assumptions!$B$20</f>
        <v>0</v>
      </c>
      <c r="AT95" s="2">
        <v>0</v>
      </c>
      <c r="AU95" s="2">
        <v>0</v>
      </c>
      <c r="AV95" s="2">
        <f>SUM(AT85:AV85)*Assumptions!$B$20</f>
        <v>0</v>
      </c>
      <c r="AW95" s="2">
        <v>0</v>
      </c>
      <c r="AX95" s="2">
        <v>0</v>
      </c>
      <c r="AY95" s="2">
        <f>SUM(AW85:AY85)*Assumptions!$B$20</f>
        <v>0</v>
      </c>
      <c r="AZ95" s="2">
        <f t="shared" ref="AZ95:AZ102" si="205">SUM(P95:AA95)</f>
        <v>0</v>
      </c>
      <c r="BA95" s="2">
        <f t="shared" ref="BA95:BA102" si="206">SUM(AB95:AM95)</f>
        <v>0</v>
      </c>
      <c r="BB95" s="2">
        <f t="shared" ref="BB95:BB102" si="207">SUM(AN95:AY95)</f>
        <v>0</v>
      </c>
    </row>
    <row r="96" spans="1:54" x14ac:dyDescent="0.25">
      <c r="A96" s="5" t="s">
        <v>19</v>
      </c>
      <c r="B96" s="35"/>
      <c r="C96" s="34">
        <v>0</v>
      </c>
      <c r="D96" s="34">
        <v>0</v>
      </c>
      <c r="E96" s="2">
        <f>SUM(C86:E86)*Assumptions!$B$20</f>
        <v>0</v>
      </c>
      <c r="F96" s="34">
        <v>0</v>
      </c>
      <c r="G96" s="34">
        <v>0</v>
      </c>
      <c r="H96" s="2">
        <f>SUM(F86:H86)*Assumptions!$B$20</f>
        <v>0</v>
      </c>
      <c r="I96" s="34">
        <v>0</v>
      </c>
      <c r="J96" s="34">
        <v>0</v>
      </c>
      <c r="K96" s="2">
        <f>SUM(I86:K86)*Assumptions!$B$20</f>
        <v>0</v>
      </c>
      <c r="L96" s="34">
        <v>0</v>
      </c>
      <c r="M96" s="34">
        <v>0</v>
      </c>
      <c r="N96" s="2">
        <f>SUM(L86:N86)*Assumptions!$B$20</f>
        <v>0</v>
      </c>
      <c r="O96" s="34">
        <f t="shared" ref="O96:O102" si="208">E96+H96+K96+N96</f>
        <v>0</v>
      </c>
      <c r="P96" s="34">
        <v>0</v>
      </c>
      <c r="Q96" s="34">
        <v>0</v>
      </c>
      <c r="R96" s="2">
        <f>SUM(P86:R86)*Assumptions!$B$20</f>
        <v>0</v>
      </c>
      <c r="S96" s="34">
        <v>0</v>
      </c>
      <c r="T96" s="34">
        <v>0</v>
      </c>
      <c r="U96" s="2">
        <f>SUM(S86:U86)*Assumptions!$B$20</f>
        <v>0</v>
      </c>
      <c r="V96" s="34">
        <v>0</v>
      </c>
      <c r="W96" s="34">
        <v>0</v>
      </c>
      <c r="X96" s="2">
        <f>SUM(V86:X86)*Assumptions!$B$20</f>
        <v>0</v>
      </c>
      <c r="Y96" s="34">
        <v>0</v>
      </c>
      <c r="Z96" s="34">
        <v>0</v>
      </c>
      <c r="AA96" s="2">
        <f>SUM(Y86:AA86)*Assumptions!$B$20</f>
        <v>0</v>
      </c>
      <c r="AB96" s="34">
        <v>0</v>
      </c>
      <c r="AC96" s="34">
        <v>0</v>
      </c>
      <c r="AD96" s="2">
        <f>SUM(AB86:AD86)*Assumptions!$B$20</f>
        <v>0</v>
      </c>
      <c r="AE96" s="34">
        <v>0</v>
      </c>
      <c r="AF96" s="34">
        <v>0</v>
      </c>
      <c r="AG96" s="2">
        <f>SUM(AE86:AG86)*Assumptions!$B$20</f>
        <v>0</v>
      </c>
      <c r="AH96" s="34">
        <v>0</v>
      </c>
      <c r="AI96" s="34">
        <v>0</v>
      </c>
      <c r="AJ96" s="2">
        <f>SUM(AH86:AJ86)*Assumptions!$B$20</f>
        <v>0</v>
      </c>
      <c r="AK96" s="34">
        <v>0</v>
      </c>
      <c r="AL96" s="34">
        <v>0</v>
      </c>
      <c r="AM96" s="2">
        <f>SUM(AK86:AM86)*Assumptions!$B$20</f>
        <v>0</v>
      </c>
      <c r="AN96" s="34">
        <v>0</v>
      </c>
      <c r="AO96" s="34">
        <v>0</v>
      </c>
      <c r="AP96" s="2">
        <f>SUM(AN86:AP86)*Assumptions!$B$20</f>
        <v>0</v>
      </c>
      <c r="AQ96" s="34">
        <v>0</v>
      </c>
      <c r="AR96" s="34">
        <v>0</v>
      </c>
      <c r="AS96" s="2">
        <f>SUM(AQ86:AS86)*Assumptions!$B$20</f>
        <v>0</v>
      </c>
      <c r="AT96" s="34">
        <v>0</v>
      </c>
      <c r="AU96" s="34">
        <v>0</v>
      </c>
      <c r="AV96" s="2">
        <f>SUM(AT86:AV86)*Assumptions!$B$20</f>
        <v>0</v>
      </c>
      <c r="AW96" s="34">
        <v>0</v>
      </c>
      <c r="AX96" s="34">
        <v>0</v>
      </c>
      <c r="AY96" s="2">
        <f>SUM(AW86:AY86)*Assumptions!$B$20</f>
        <v>0</v>
      </c>
      <c r="AZ96" s="2">
        <f t="shared" si="205"/>
        <v>0</v>
      </c>
      <c r="BA96" s="2">
        <f t="shared" si="206"/>
        <v>0</v>
      </c>
      <c r="BB96" s="2">
        <f t="shared" si="207"/>
        <v>0</v>
      </c>
    </row>
    <row r="97" spans="1:54" x14ac:dyDescent="0.25">
      <c r="A97" s="5" t="s">
        <v>20</v>
      </c>
      <c r="B97" s="8"/>
      <c r="C97" s="2">
        <v>0</v>
      </c>
      <c r="D97" s="2">
        <v>0</v>
      </c>
      <c r="E97" s="2">
        <f>SUM(C87:E87)*Assumptions!$B$20</f>
        <v>0</v>
      </c>
      <c r="F97" s="2">
        <v>0</v>
      </c>
      <c r="G97" s="2">
        <v>0</v>
      </c>
      <c r="H97" s="2">
        <f>SUM(F87:H87)*Assumptions!$B$20</f>
        <v>0</v>
      </c>
      <c r="I97" s="2">
        <v>0</v>
      </c>
      <c r="J97" s="2">
        <v>0</v>
      </c>
      <c r="K97" s="2">
        <f>SUM(I87:K87)*Assumptions!$B$20</f>
        <v>0</v>
      </c>
      <c r="L97" s="2">
        <v>0</v>
      </c>
      <c r="M97" s="2">
        <v>0</v>
      </c>
      <c r="N97" s="2">
        <f>SUM(L87:N87)*Assumptions!$B$20</f>
        <v>0</v>
      </c>
      <c r="O97" s="2">
        <f t="shared" si="208"/>
        <v>0</v>
      </c>
      <c r="P97" s="2">
        <v>0</v>
      </c>
      <c r="Q97" s="2">
        <v>0</v>
      </c>
      <c r="R97" s="2">
        <f>SUM(P87:R87)*Assumptions!$B$20</f>
        <v>0</v>
      </c>
      <c r="S97" s="2">
        <v>0</v>
      </c>
      <c r="T97" s="2">
        <v>0</v>
      </c>
      <c r="U97" s="2">
        <f>SUM(S87:U87)*Assumptions!$B$20</f>
        <v>0</v>
      </c>
      <c r="V97" s="2">
        <v>0</v>
      </c>
      <c r="W97" s="2">
        <v>0</v>
      </c>
      <c r="X97" s="2">
        <f>SUM(V87:X87)*Assumptions!$B$20</f>
        <v>0</v>
      </c>
      <c r="Y97" s="2">
        <v>0</v>
      </c>
      <c r="Z97" s="2">
        <v>0</v>
      </c>
      <c r="AA97" s="2">
        <f>SUM(Y87:AA87)*Assumptions!$B$20</f>
        <v>0</v>
      </c>
      <c r="AB97" s="2">
        <v>0</v>
      </c>
      <c r="AC97" s="2">
        <v>0</v>
      </c>
      <c r="AD97" s="2">
        <f>SUM(AB87:AD87)*Assumptions!$B$20</f>
        <v>0</v>
      </c>
      <c r="AE97" s="2">
        <v>0</v>
      </c>
      <c r="AF97" s="2">
        <v>0</v>
      </c>
      <c r="AG97" s="2">
        <f>SUM(AE87:AG87)*Assumptions!$B$20</f>
        <v>0</v>
      </c>
      <c r="AH97" s="2">
        <v>0</v>
      </c>
      <c r="AI97" s="2">
        <v>0</v>
      </c>
      <c r="AJ97" s="2">
        <f>SUM(AH87:AJ87)*Assumptions!$B$20</f>
        <v>0</v>
      </c>
      <c r="AK97" s="2">
        <v>0</v>
      </c>
      <c r="AL97" s="2">
        <v>0</v>
      </c>
      <c r="AM97" s="2">
        <f>SUM(AK87:AM87)*Assumptions!$B$20</f>
        <v>0</v>
      </c>
      <c r="AN97" s="2">
        <v>0</v>
      </c>
      <c r="AO97" s="2">
        <v>0</v>
      </c>
      <c r="AP97" s="2">
        <f>SUM(AN87:AP87)*Assumptions!$B$20</f>
        <v>0</v>
      </c>
      <c r="AQ97" s="2">
        <v>0</v>
      </c>
      <c r="AR97" s="2">
        <v>0</v>
      </c>
      <c r="AS97" s="2">
        <f>SUM(AQ87:AS87)*Assumptions!$B$20</f>
        <v>0</v>
      </c>
      <c r="AT97" s="2">
        <v>0</v>
      </c>
      <c r="AU97" s="2">
        <v>0</v>
      </c>
      <c r="AV97" s="2">
        <f>SUM(AT87:AV87)*Assumptions!$B$20</f>
        <v>0</v>
      </c>
      <c r="AW97" s="2">
        <v>0</v>
      </c>
      <c r="AX97" s="2">
        <v>0</v>
      </c>
      <c r="AY97" s="2">
        <f>SUM(AW87:AY87)*Assumptions!$B$20</f>
        <v>0</v>
      </c>
      <c r="AZ97" s="2">
        <f t="shared" si="205"/>
        <v>0</v>
      </c>
      <c r="BA97" s="2">
        <f t="shared" si="206"/>
        <v>0</v>
      </c>
      <c r="BB97" s="2">
        <f t="shared" si="207"/>
        <v>0</v>
      </c>
    </row>
    <row r="98" spans="1:54" x14ac:dyDescent="0.25">
      <c r="A98" s="5" t="s">
        <v>21</v>
      </c>
      <c r="B98" s="8"/>
      <c r="C98" s="2">
        <v>0</v>
      </c>
      <c r="D98" s="2">
        <v>0</v>
      </c>
      <c r="E98" s="2">
        <f>SUM(C88:E88)*Assumptions!$B$20</f>
        <v>0</v>
      </c>
      <c r="F98" s="2">
        <v>0</v>
      </c>
      <c r="G98" s="2">
        <v>0</v>
      </c>
      <c r="H98" s="2">
        <f>SUM(F88:H88)*Assumptions!$B$20</f>
        <v>0</v>
      </c>
      <c r="I98" s="2">
        <v>0</v>
      </c>
      <c r="J98" s="2">
        <v>0</v>
      </c>
      <c r="K98" s="2">
        <f>SUM(I88:K88)*Assumptions!$B$20</f>
        <v>0</v>
      </c>
      <c r="L98" s="2">
        <v>0</v>
      </c>
      <c r="M98" s="2">
        <v>0</v>
      </c>
      <c r="N98" s="2">
        <f>SUM(L88:N88)*Assumptions!$B$20</f>
        <v>0</v>
      </c>
      <c r="O98" s="2">
        <f t="shared" si="208"/>
        <v>0</v>
      </c>
      <c r="P98" s="2">
        <v>0</v>
      </c>
      <c r="Q98" s="2">
        <v>0</v>
      </c>
      <c r="R98" s="2">
        <f>SUM(P88:R88)*Assumptions!$B$20</f>
        <v>0</v>
      </c>
      <c r="S98" s="2">
        <v>0</v>
      </c>
      <c r="T98" s="2">
        <v>0</v>
      </c>
      <c r="U98" s="2">
        <f>SUM(S88:U88)*Assumptions!$B$20</f>
        <v>0</v>
      </c>
      <c r="V98" s="2">
        <v>0</v>
      </c>
      <c r="W98" s="2">
        <v>0</v>
      </c>
      <c r="X98" s="2">
        <f>SUM(V88:X88)*Assumptions!$B$20</f>
        <v>0</v>
      </c>
      <c r="Y98" s="2">
        <v>0</v>
      </c>
      <c r="Z98" s="2">
        <v>0</v>
      </c>
      <c r="AA98" s="2">
        <f>SUM(Y88:AA88)*Assumptions!$B$20</f>
        <v>0</v>
      </c>
      <c r="AB98" s="2">
        <v>0</v>
      </c>
      <c r="AC98" s="2">
        <v>0</v>
      </c>
      <c r="AD98" s="2">
        <f>SUM(AB88:AD88)*Assumptions!$B$20</f>
        <v>0</v>
      </c>
      <c r="AE98" s="2">
        <v>0</v>
      </c>
      <c r="AF98" s="2">
        <v>0</v>
      </c>
      <c r="AG98" s="2">
        <f>SUM(AE88:AG88)*Assumptions!$B$20</f>
        <v>0</v>
      </c>
      <c r="AH98" s="2">
        <v>0</v>
      </c>
      <c r="AI98" s="2">
        <v>0</v>
      </c>
      <c r="AJ98" s="2">
        <f>SUM(AH88:AJ88)*Assumptions!$B$20</f>
        <v>0</v>
      </c>
      <c r="AK98" s="2">
        <v>0</v>
      </c>
      <c r="AL98" s="2">
        <v>0</v>
      </c>
      <c r="AM98" s="2">
        <f>SUM(AK88:AM88)*Assumptions!$B$20</f>
        <v>0</v>
      </c>
      <c r="AN98" s="2">
        <v>0</v>
      </c>
      <c r="AO98" s="2">
        <v>0</v>
      </c>
      <c r="AP98" s="2">
        <f>SUM(AN88:AP88)*Assumptions!$B$20</f>
        <v>0</v>
      </c>
      <c r="AQ98" s="2">
        <v>0</v>
      </c>
      <c r="AR98" s="2">
        <v>0</v>
      </c>
      <c r="AS98" s="2">
        <f>SUM(AQ88:AS88)*Assumptions!$B$20</f>
        <v>0</v>
      </c>
      <c r="AT98" s="2">
        <v>0</v>
      </c>
      <c r="AU98" s="2">
        <v>0</v>
      </c>
      <c r="AV98" s="2">
        <f>SUM(AT88:AV88)*Assumptions!$B$20</f>
        <v>0</v>
      </c>
      <c r="AW98" s="2">
        <v>0</v>
      </c>
      <c r="AX98" s="2">
        <v>0</v>
      </c>
      <c r="AY98" s="2">
        <f>SUM(AW88:AY88)*Assumptions!$B$20</f>
        <v>0</v>
      </c>
      <c r="AZ98" s="2">
        <f t="shared" si="205"/>
        <v>0</v>
      </c>
      <c r="BA98" s="2">
        <f t="shared" si="206"/>
        <v>0</v>
      </c>
      <c r="BB98" s="2">
        <f t="shared" si="207"/>
        <v>0</v>
      </c>
    </row>
    <row r="99" spans="1:54" x14ac:dyDescent="0.25">
      <c r="A99" s="5" t="s">
        <v>22</v>
      </c>
      <c r="B99" s="8"/>
      <c r="C99" s="2">
        <v>0</v>
      </c>
      <c r="D99" s="2">
        <v>0</v>
      </c>
      <c r="E99" s="2">
        <f>SUM(C89:E89)*Assumptions!$B$20</f>
        <v>0</v>
      </c>
      <c r="F99" s="2">
        <v>0</v>
      </c>
      <c r="G99" s="2">
        <v>0</v>
      </c>
      <c r="H99" s="2">
        <f>SUM(F89:H89)*Assumptions!$B$20</f>
        <v>0</v>
      </c>
      <c r="I99" s="2">
        <v>0</v>
      </c>
      <c r="J99" s="2">
        <v>0</v>
      </c>
      <c r="K99" s="2">
        <f>SUM(I89:K89)*Assumptions!$B$20</f>
        <v>0</v>
      </c>
      <c r="L99" s="2">
        <v>0</v>
      </c>
      <c r="M99" s="2">
        <v>0</v>
      </c>
      <c r="N99" s="2">
        <f>SUM(L89:N89)*Assumptions!$B$20</f>
        <v>0</v>
      </c>
      <c r="O99" s="2">
        <f t="shared" si="208"/>
        <v>0</v>
      </c>
      <c r="P99" s="2">
        <v>0</v>
      </c>
      <c r="Q99" s="2">
        <v>0</v>
      </c>
      <c r="R99" s="2">
        <f>SUM(P89:R89)*Assumptions!$B$20</f>
        <v>0</v>
      </c>
      <c r="S99" s="2">
        <v>0</v>
      </c>
      <c r="T99" s="2">
        <v>0</v>
      </c>
      <c r="U99" s="2">
        <f>SUM(S89:U89)*Assumptions!$B$20</f>
        <v>0</v>
      </c>
      <c r="V99" s="2">
        <v>0</v>
      </c>
      <c r="W99" s="2">
        <v>0</v>
      </c>
      <c r="X99" s="2">
        <f>SUM(V89:X89)*Assumptions!$B$20</f>
        <v>0</v>
      </c>
      <c r="Y99" s="2">
        <v>0</v>
      </c>
      <c r="Z99" s="2">
        <v>0</v>
      </c>
      <c r="AA99" s="2">
        <f>SUM(Y89:AA89)*Assumptions!$B$20</f>
        <v>0</v>
      </c>
      <c r="AB99" s="2">
        <v>0</v>
      </c>
      <c r="AC99" s="2">
        <v>0</v>
      </c>
      <c r="AD99" s="2">
        <f>SUM(AB89:AD89)*Assumptions!$B$20</f>
        <v>0</v>
      </c>
      <c r="AE99" s="2">
        <v>0</v>
      </c>
      <c r="AF99" s="2">
        <v>0</v>
      </c>
      <c r="AG99" s="2">
        <f>SUM(AE89:AG89)*Assumptions!$B$20</f>
        <v>0</v>
      </c>
      <c r="AH99" s="2">
        <v>0</v>
      </c>
      <c r="AI99" s="2">
        <v>0</v>
      </c>
      <c r="AJ99" s="2">
        <f>SUM(AH89:AJ89)*Assumptions!$B$20</f>
        <v>0</v>
      </c>
      <c r="AK99" s="2">
        <v>0</v>
      </c>
      <c r="AL99" s="2">
        <v>0</v>
      </c>
      <c r="AM99" s="2">
        <f>SUM(AK89:AM89)*Assumptions!$B$20</f>
        <v>0</v>
      </c>
      <c r="AN99" s="2">
        <v>0</v>
      </c>
      <c r="AO99" s="2">
        <v>0</v>
      </c>
      <c r="AP99" s="2">
        <f>SUM(AN89:AP89)*Assumptions!$B$20</f>
        <v>0</v>
      </c>
      <c r="AQ99" s="2">
        <v>0</v>
      </c>
      <c r="AR99" s="2">
        <v>0</v>
      </c>
      <c r="AS99" s="2">
        <f>SUM(AQ89:AS89)*Assumptions!$B$20</f>
        <v>0</v>
      </c>
      <c r="AT99" s="2">
        <v>0</v>
      </c>
      <c r="AU99" s="2">
        <v>0</v>
      </c>
      <c r="AV99" s="2">
        <f>SUM(AT89:AV89)*Assumptions!$B$20</f>
        <v>0</v>
      </c>
      <c r="AW99" s="2">
        <v>0</v>
      </c>
      <c r="AX99" s="2">
        <v>0</v>
      </c>
      <c r="AY99" s="2">
        <f>SUM(AW89:AY89)*Assumptions!$B$20</f>
        <v>0</v>
      </c>
      <c r="AZ99" s="2">
        <f t="shared" si="205"/>
        <v>0</v>
      </c>
      <c r="BA99" s="2">
        <f t="shared" si="206"/>
        <v>0</v>
      </c>
      <c r="BB99" s="2">
        <f t="shared" si="207"/>
        <v>0</v>
      </c>
    </row>
    <row r="100" spans="1:54" x14ac:dyDescent="0.25">
      <c r="A100" s="5" t="s">
        <v>23</v>
      </c>
      <c r="B100" s="8"/>
      <c r="C100" s="2">
        <v>0</v>
      </c>
      <c r="D100" s="2">
        <v>0</v>
      </c>
      <c r="E100" s="2">
        <f>SUM(C90:E90)*Assumptions!$B$20</f>
        <v>0</v>
      </c>
      <c r="F100" s="2">
        <v>0</v>
      </c>
      <c r="G100" s="2">
        <v>0</v>
      </c>
      <c r="H100" s="2">
        <f>SUM(F90:H90)*Assumptions!$B$20</f>
        <v>0</v>
      </c>
      <c r="I100" s="2">
        <v>0</v>
      </c>
      <c r="J100" s="2">
        <v>0</v>
      </c>
      <c r="K100" s="2">
        <f>SUM(I90:K90)*Assumptions!$B$20</f>
        <v>0</v>
      </c>
      <c r="L100" s="2">
        <v>0</v>
      </c>
      <c r="M100" s="2">
        <v>0</v>
      </c>
      <c r="N100" s="2">
        <f>SUM(L90:N90)*Assumptions!$B$20</f>
        <v>0</v>
      </c>
      <c r="O100" s="2">
        <f t="shared" si="208"/>
        <v>0</v>
      </c>
      <c r="P100" s="2">
        <v>0</v>
      </c>
      <c r="Q100" s="2">
        <v>0</v>
      </c>
      <c r="R100" s="2">
        <f>SUM(P90:R90)*Assumptions!$B$20</f>
        <v>0</v>
      </c>
      <c r="S100" s="2">
        <v>0</v>
      </c>
      <c r="T100" s="2">
        <v>0</v>
      </c>
      <c r="U100" s="2">
        <f>SUM(S90:U90)*Assumptions!$B$20</f>
        <v>0</v>
      </c>
      <c r="V100" s="2">
        <v>0</v>
      </c>
      <c r="W100" s="2">
        <v>0</v>
      </c>
      <c r="X100" s="2">
        <f>SUM(V90:X90)*Assumptions!$B$20</f>
        <v>0</v>
      </c>
      <c r="Y100" s="2">
        <v>0</v>
      </c>
      <c r="Z100" s="2">
        <v>0</v>
      </c>
      <c r="AA100" s="2">
        <f>SUM(Y90:AA90)*Assumptions!$B$20</f>
        <v>0</v>
      </c>
      <c r="AB100" s="2">
        <v>0</v>
      </c>
      <c r="AC100" s="2">
        <v>0</v>
      </c>
      <c r="AD100" s="2">
        <f>SUM(AB90:AD90)*Assumptions!$B$20</f>
        <v>0</v>
      </c>
      <c r="AE100" s="2">
        <v>0</v>
      </c>
      <c r="AF100" s="2">
        <v>0</v>
      </c>
      <c r="AG100" s="2">
        <f>SUM(AE90:AG90)*Assumptions!$B$20</f>
        <v>0</v>
      </c>
      <c r="AH100" s="2">
        <v>0</v>
      </c>
      <c r="AI100" s="2">
        <v>0</v>
      </c>
      <c r="AJ100" s="2">
        <f>SUM(AH90:AJ90)*Assumptions!$B$20</f>
        <v>0</v>
      </c>
      <c r="AK100" s="2">
        <v>0</v>
      </c>
      <c r="AL100" s="2">
        <v>0</v>
      </c>
      <c r="AM100" s="2">
        <f>SUM(AK90:AM90)*Assumptions!$B$20</f>
        <v>0</v>
      </c>
      <c r="AN100" s="2">
        <v>0</v>
      </c>
      <c r="AO100" s="2">
        <v>0</v>
      </c>
      <c r="AP100" s="2">
        <f>SUM(AN90:AP90)*Assumptions!$B$20</f>
        <v>0</v>
      </c>
      <c r="AQ100" s="2">
        <v>0</v>
      </c>
      <c r="AR100" s="2">
        <v>0</v>
      </c>
      <c r="AS100" s="2">
        <f>SUM(AQ90:AS90)*Assumptions!$B$20</f>
        <v>0</v>
      </c>
      <c r="AT100" s="2">
        <v>0</v>
      </c>
      <c r="AU100" s="2">
        <v>0</v>
      </c>
      <c r="AV100" s="2">
        <f>SUM(AT90:AV90)*Assumptions!$B$20</f>
        <v>0</v>
      </c>
      <c r="AW100" s="2">
        <v>0</v>
      </c>
      <c r="AX100" s="2">
        <v>0</v>
      </c>
      <c r="AY100" s="2">
        <f>SUM(AW90:AY90)*Assumptions!$B$20</f>
        <v>0</v>
      </c>
      <c r="AZ100" s="2">
        <f t="shared" si="205"/>
        <v>0</v>
      </c>
      <c r="BA100" s="2">
        <f t="shared" si="206"/>
        <v>0</v>
      </c>
      <c r="BB100" s="2">
        <f t="shared" si="207"/>
        <v>0</v>
      </c>
    </row>
    <row r="101" spans="1:54" x14ac:dyDescent="0.25">
      <c r="A101" s="5" t="s">
        <v>24</v>
      </c>
      <c r="B101" s="8"/>
      <c r="C101" s="2">
        <v>0</v>
      </c>
      <c r="D101" s="2">
        <v>0</v>
      </c>
      <c r="E101" s="2">
        <f>SUM(C91:E91)*Assumptions!$B$20</f>
        <v>0</v>
      </c>
      <c r="F101" s="2">
        <v>0</v>
      </c>
      <c r="G101" s="2">
        <v>0</v>
      </c>
      <c r="H101" s="2">
        <f>SUM(F91:H91)*Assumptions!$B$20</f>
        <v>0</v>
      </c>
      <c r="I101" s="2">
        <v>0</v>
      </c>
      <c r="J101" s="2">
        <v>0</v>
      </c>
      <c r="K101" s="2">
        <f>SUM(I91:K91)*Assumptions!$B$20</f>
        <v>0</v>
      </c>
      <c r="L101" s="2">
        <v>0</v>
      </c>
      <c r="M101" s="2">
        <v>0</v>
      </c>
      <c r="N101" s="2">
        <f>SUM(L91:N91)*Assumptions!$B$20</f>
        <v>0</v>
      </c>
      <c r="O101" s="2">
        <f t="shared" si="208"/>
        <v>0</v>
      </c>
      <c r="P101" s="2">
        <v>0</v>
      </c>
      <c r="Q101" s="2">
        <v>0</v>
      </c>
      <c r="R101" s="2">
        <f>SUM(P91:R91)*Assumptions!$B$20</f>
        <v>0</v>
      </c>
      <c r="S101" s="2">
        <v>0</v>
      </c>
      <c r="T101" s="2">
        <v>0</v>
      </c>
      <c r="U101" s="2">
        <f>SUM(S91:U91)*Assumptions!$B$20</f>
        <v>0</v>
      </c>
      <c r="V101" s="2">
        <v>0</v>
      </c>
      <c r="W101" s="2">
        <v>0</v>
      </c>
      <c r="X101" s="2">
        <f>SUM(V91:X91)*Assumptions!$B$20</f>
        <v>0</v>
      </c>
      <c r="Y101" s="2">
        <v>0</v>
      </c>
      <c r="Z101" s="2">
        <v>0</v>
      </c>
      <c r="AA101" s="2">
        <f>SUM(Y91:AA91)*Assumptions!$B$20</f>
        <v>0</v>
      </c>
      <c r="AB101" s="2">
        <v>0</v>
      </c>
      <c r="AC101" s="2">
        <v>0</v>
      </c>
      <c r="AD101" s="2">
        <f>SUM(AB91:AD91)*Assumptions!$B$20</f>
        <v>0</v>
      </c>
      <c r="AE101" s="2">
        <v>0</v>
      </c>
      <c r="AF101" s="2">
        <v>0</v>
      </c>
      <c r="AG101" s="2">
        <f>SUM(AE91:AG91)*Assumptions!$B$20</f>
        <v>0</v>
      </c>
      <c r="AH101" s="2">
        <v>0</v>
      </c>
      <c r="AI101" s="2">
        <v>0</v>
      </c>
      <c r="AJ101" s="2">
        <f>SUM(AH91:AJ91)*Assumptions!$B$20</f>
        <v>0</v>
      </c>
      <c r="AK101" s="2">
        <v>0</v>
      </c>
      <c r="AL101" s="2">
        <v>0</v>
      </c>
      <c r="AM101" s="2">
        <f>SUM(AK91:AM91)*Assumptions!$B$20</f>
        <v>0</v>
      </c>
      <c r="AN101" s="2">
        <v>0</v>
      </c>
      <c r="AO101" s="2">
        <v>0</v>
      </c>
      <c r="AP101" s="2">
        <f>SUM(AN91:AP91)*Assumptions!$B$20</f>
        <v>0</v>
      </c>
      <c r="AQ101" s="2">
        <v>0</v>
      </c>
      <c r="AR101" s="2">
        <v>0</v>
      </c>
      <c r="AS101" s="2">
        <f>SUM(AQ91:AS91)*Assumptions!$B$20</f>
        <v>0</v>
      </c>
      <c r="AT101" s="2">
        <v>0</v>
      </c>
      <c r="AU101" s="2">
        <v>0</v>
      </c>
      <c r="AV101" s="2">
        <f>SUM(AT91:AV91)*Assumptions!$B$20</f>
        <v>0</v>
      </c>
      <c r="AW101" s="2">
        <v>0</v>
      </c>
      <c r="AX101" s="2">
        <v>0</v>
      </c>
      <c r="AY101" s="2">
        <f>SUM(AW91:AY91)*Assumptions!$B$20</f>
        <v>0</v>
      </c>
      <c r="AZ101" s="2">
        <f t="shared" si="205"/>
        <v>0</v>
      </c>
      <c r="BA101" s="2">
        <f t="shared" si="206"/>
        <v>0</v>
      </c>
      <c r="BB101" s="2">
        <f t="shared" si="207"/>
        <v>0</v>
      </c>
    </row>
    <row r="102" spans="1:54" x14ac:dyDescent="0.25">
      <c r="A102" s="5" t="s">
        <v>25</v>
      </c>
      <c r="B102" s="8"/>
      <c r="C102" s="2">
        <v>0</v>
      </c>
      <c r="D102" s="2">
        <v>0</v>
      </c>
      <c r="E102" s="2">
        <f>SUM(C92:E92)*Assumptions!$B$20</f>
        <v>0</v>
      </c>
      <c r="F102" s="2">
        <v>0</v>
      </c>
      <c r="G102" s="2">
        <v>0</v>
      </c>
      <c r="H102" s="2">
        <f>SUM(F92:H92)*Assumptions!$B$20</f>
        <v>0</v>
      </c>
      <c r="I102" s="2">
        <v>0</v>
      </c>
      <c r="J102" s="2">
        <v>0</v>
      </c>
      <c r="K102" s="2">
        <f>SUM(I92:K92)*Assumptions!$B$20</f>
        <v>0</v>
      </c>
      <c r="L102" s="2">
        <v>0</v>
      </c>
      <c r="M102" s="2">
        <v>0</v>
      </c>
      <c r="N102" s="2">
        <f>SUM(L92:N92)*Assumptions!$B$20</f>
        <v>0</v>
      </c>
      <c r="O102" s="2">
        <f t="shared" si="208"/>
        <v>0</v>
      </c>
      <c r="P102" s="2">
        <v>0</v>
      </c>
      <c r="Q102" s="2">
        <v>0</v>
      </c>
      <c r="R102" s="2">
        <f>SUM(P92:R92)*Assumptions!$B$20</f>
        <v>0</v>
      </c>
      <c r="S102" s="2">
        <v>0</v>
      </c>
      <c r="T102" s="2">
        <v>0</v>
      </c>
      <c r="U102" s="2">
        <f>SUM(S92:U92)*Assumptions!$B$20</f>
        <v>0</v>
      </c>
      <c r="V102" s="2">
        <v>0</v>
      </c>
      <c r="W102" s="2">
        <v>0</v>
      </c>
      <c r="X102" s="2">
        <f>SUM(V92:X92)*Assumptions!$B$20</f>
        <v>0</v>
      </c>
      <c r="Y102" s="2">
        <v>0</v>
      </c>
      <c r="Z102" s="2">
        <v>0</v>
      </c>
      <c r="AA102" s="2">
        <f>SUM(Y92:AA92)*Assumptions!$B$20</f>
        <v>0</v>
      </c>
      <c r="AB102" s="2">
        <v>0</v>
      </c>
      <c r="AC102" s="2">
        <v>0</v>
      </c>
      <c r="AD102" s="2">
        <f>SUM(AB92:AD92)*Assumptions!$B$20</f>
        <v>0</v>
      </c>
      <c r="AE102" s="2">
        <v>0</v>
      </c>
      <c r="AF102" s="2">
        <v>0</v>
      </c>
      <c r="AG102" s="2">
        <f>SUM(AE92:AG92)*Assumptions!$B$20</f>
        <v>0</v>
      </c>
      <c r="AH102" s="2">
        <v>0</v>
      </c>
      <c r="AI102" s="2">
        <v>0</v>
      </c>
      <c r="AJ102" s="2">
        <f>SUM(AH92:AJ92)*Assumptions!$B$20</f>
        <v>0</v>
      </c>
      <c r="AK102" s="2">
        <v>0</v>
      </c>
      <c r="AL102" s="2">
        <v>0</v>
      </c>
      <c r="AM102" s="2">
        <f>SUM(AK92:AM92)*Assumptions!$B$20</f>
        <v>0</v>
      </c>
      <c r="AN102" s="2">
        <v>0</v>
      </c>
      <c r="AO102" s="2">
        <v>0</v>
      </c>
      <c r="AP102" s="2">
        <f>SUM(AN92:AP92)*Assumptions!$B$20</f>
        <v>0</v>
      </c>
      <c r="AQ102" s="2">
        <v>0</v>
      </c>
      <c r="AR102" s="2">
        <v>0</v>
      </c>
      <c r="AS102" s="2">
        <f>SUM(AQ92:AS92)*Assumptions!$B$20</f>
        <v>0</v>
      </c>
      <c r="AT102" s="2">
        <v>0</v>
      </c>
      <c r="AU102" s="2">
        <v>0</v>
      </c>
      <c r="AV102" s="2">
        <f>SUM(AT92:AV92)*Assumptions!$B$20</f>
        <v>0</v>
      </c>
      <c r="AW102" s="2">
        <v>0</v>
      </c>
      <c r="AX102" s="2">
        <v>0</v>
      </c>
      <c r="AY102" s="2">
        <f>SUM(AW92:AY92)*Assumptions!$B$20</f>
        <v>0</v>
      </c>
      <c r="AZ102" s="2">
        <f t="shared" si="205"/>
        <v>0</v>
      </c>
      <c r="BA102" s="2">
        <f t="shared" si="206"/>
        <v>0</v>
      </c>
      <c r="BB102" s="2">
        <f t="shared" si="207"/>
        <v>0</v>
      </c>
    </row>
    <row r="103" spans="1:54" x14ac:dyDescent="0.25">
      <c r="B103" s="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1:54" x14ac:dyDescent="0.25">
      <c r="A104" s="19" t="s">
        <v>78</v>
      </c>
      <c r="B104" s="6"/>
      <c r="C104" s="4">
        <f>SUM(C105:C112)</f>
        <v>55494.68</v>
      </c>
      <c r="D104" s="4">
        <f t="shared" ref="D104:N104" si="209">SUM(D105:D112)</f>
        <v>81677.180000000008</v>
      </c>
      <c r="E104" s="4">
        <f t="shared" si="209"/>
        <v>92808.739999999991</v>
      </c>
      <c r="F104" s="4">
        <f t="shared" si="209"/>
        <v>96521.239999999991</v>
      </c>
      <c r="G104" s="4">
        <f t="shared" si="209"/>
        <v>97271.239999999991</v>
      </c>
      <c r="H104" s="4">
        <f t="shared" si="209"/>
        <v>92058.74</v>
      </c>
      <c r="I104" s="4">
        <f t="shared" si="209"/>
        <v>97271.239999999991</v>
      </c>
      <c r="J104" s="4">
        <f t="shared" si="209"/>
        <v>96521.239999999991</v>
      </c>
      <c r="K104" s="4">
        <f t="shared" si="209"/>
        <v>113991.24</v>
      </c>
      <c r="L104" s="4">
        <f t="shared" si="209"/>
        <v>118991.24</v>
      </c>
      <c r="M104" s="4">
        <f t="shared" si="209"/>
        <v>118453.74</v>
      </c>
      <c r="N104" s="4">
        <f t="shared" si="209"/>
        <v>118991.24</v>
      </c>
      <c r="O104" s="3">
        <f>SUM(C104:N104)</f>
        <v>1180051.76</v>
      </c>
      <c r="P104" s="4">
        <f>SUM(P105:P112)</f>
        <v>97271.239999999991</v>
      </c>
      <c r="Q104" s="4">
        <f t="shared" ref="Q104:AA104" si="210">SUM(Q105:Q112)</f>
        <v>96521.239999999991</v>
      </c>
      <c r="R104" s="4">
        <f t="shared" si="210"/>
        <v>92808.739999999991</v>
      </c>
      <c r="S104" s="4">
        <f t="shared" si="210"/>
        <v>96521.239999999991</v>
      </c>
      <c r="T104" s="4">
        <f t="shared" si="210"/>
        <v>97271.239999999991</v>
      </c>
      <c r="U104" s="4">
        <f t="shared" si="210"/>
        <v>92058.74</v>
      </c>
      <c r="V104" s="4">
        <f t="shared" si="210"/>
        <v>97271.239999999991</v>
      </c>
      <c r="W104" s="4">
        <f t="shared" si="210"/>
        <v>96521.239999999991</v>
      </c>
      <c r="X104" s="4">
        <f t="shared" si="210"/>
        <v>113991.24</v>
      </c>
      <c r="Y104" s="4">
        <f t="shared" si="210"/>
        <v>118991.24</v>
      </c>
      <c r="Z104" s="4">
        <f t="shared" si="210"/>
        <v>118453.74</v>
      </c>
      <c r="AA104" s="4">
        <f t="shared" si="210"/>
        <v>118991.24</v>
      </c>
      <c r="AB104" s="4">
        <f>SUM(AB105:AB112)</f>
        <v>97271.239999999991</v>
      </c>
      <c r="AC104" s="4">
        <f t="shared" ref="AC104:AM104" si="211">SUM(AC105:AC112)</f>
        <v>96521.239999999991</v>
      </c>
      <c r="AD104" s="4">
        <f t="shared" si="211"/>
        <v>92808.739999999991</v>
      </c>
      <c r="AE104" s="4">
        <f t="shared" si="211"/>
        <v>96521.239999999991</v>
      </c>
      <c r="AF104" s="4">
        <f t="shared" si="211"/>
        <v>97271.239999999991</v>
      </c>
      <c r="AG104" s="4">
        <f t="shared" si="211"/>
        <v>92058.74</v>
      </c>
      <c r="AH104" s="4">
        <f t="shared" si="211"/>
        <v>97271.239999999991</v>
      </c>
      <c r="AI104" s="4">
        <f t="shared" si="211"/>
        <v>96521.239999999991</v>
      </c>
      <c r="AJ104" s="4">
        <f t="shared" si="211"/>
        <v>113991.24</v>
      </c>
      <c r="AK104" s="4">
        <f t="shared" si="211"/>
        <v>118991.24</v>
      </c>
      <c r="AL104" s="4">
        <f t="shared" si="211"/>
        <v>118453.74</v>
      </c>
      <c r="AM104" s="4">
        <f t="shared" si="211"/>
        <v>118991.24</v>
      </c>
      <c r="AN104" s="4">
        <f>SUM(AN105:AN112)</f>
        <v>97271.239999999991</v>
      </c>
      <c r="AO104" s="4">
        <f t="shared" ref="AO104:AY104" si="212">SUM(AO105:AO112)</f>
        <v>96521.239999999991</v>
      </c>
      <c r="AP104" s="4">
        <f t="shared" si="212"/>
        <v>92808.739999999991</v>
      </c>
      <c r="AQ104" s="4">
        <f t="shared" si="212"/>
        <v>96521.239999999991</v>
      </c>
      <c r="AR104" s="4">
        <f t="shared" si="212"/>
        <v>97271.239999999991</v>
      </c>
      <c r="AS104" s="4">
        <f t="shared" si="212"/>
        <v>92058.74</v>
      </c>
      <c r="AT104" s="4">
        <f t="shared" si="212"/>
        <v>97271.239999999991</v>
      </c>
      <c r="AU104" s="4">
        <f t="shared" si="212"/>
        <v>96521.239999999991</v>
      </c>
      <c r="AV104" s="4">
        <f t="shared" si="212"/>
        <v>113991.24</v>
      </c>
      <c r="AW104" s="4">
        <f t="shared" si="212"/>
        <v>118991.24</v>
      </c>
      <c r="AX104" s="4">
        <f t="shared" si="212"/>
        <v>118453.74</v>
      </c>
      <c r="AY104" s="4">
        <f t="shared" si="212"/>
        <v>118991.24</v>
      </c>
      <c r="AZ104" s="4">
        <f>SUM(P104:AA104)</f>
        <v>1236672.3799999999</v>
      </c>
      <c r="BA104" s="4">
        <f>SUM(AB104:AM104)</f>
        <v>1236672.3799999999</v>
      </c>
      <c r="BB104" s="4">
        <f>SUM(AN104:AY104)</f>
        <v>1236672.3799999999</v>
      </c>
    </row>
    <row r="105" spans="1:54" x14ac:dyDescent="0.25">
      <c r="A105" s="5" t="s">
        <v>79</v>
      </c>
      <c r="B105" s="8"/>
      <c r="C105" s="2">
        <f>C75+C95</f>
        <v>44532.18</v>
      </c>
      <c r="D105" s="2">
        <f t="shared" ref="D105:N105" si="213">D75+D95</f>
        <v>44532.18</v>
      </c>
      <c r="E105" s="2">
        <f t="shared" si="213"/>
        <v>59376.24</v>
      </c>
      <c r="F105" s="2">
        <f t="shared" si="213"/>
        <v>59376.24</v>
      </c>
      <c r="G105" s="2">
        <f t="shared" si="213"/>
        <v>59376.24</v>
      </c>
      <c r="H105" s="2">
        <f t="shared" si="213"/>
        <v>59376.24</v>
      </c>
      <c r="I105" s="2">
        <f t="shared" si="213"/>
        <v>59376.24</v>
      </c>
      <c r="J105" s="2">
        <f t="shared" si="213"/>
        <v>59376.24</v>
      </c>
      <c r="K105" s="2">
        <f t="shared" si="213"/>
        <v>59376.24</v>
      </c>
      <c r="L105" s="2">
        <f t="shared" si="213"/>
        <v>59376.24</v>
      </c>
      <c r="M105" s="2">
        <f t="shared" si="213"/>
        <v>59376.24</v>
      </c>
      <c r="N105" s="2">
        <f t="shared" si="213"/>
        <v>59376.24</v>
      </c>
      <c r="O105" s="2">
        <f>SUM(C105:N105)</f>
        <v>682826.76</v>
      </c>
      <c r="P105" s="2">
        <f>P75+P95</f>
        <v>59376.24</v>
      </c>
      <c r="Q105" s="2">
        <f t="shared" ref="Q105:AA105" si="214">Q75+Q95</f>
        <v>59376.24</v>
      </c>
      <c r="R105" s="2">
        <f t="shared" si="214"/>
        <v>59376.24</v>
      </c>
      <c r="S105" s="2">
        <f t="shared" si="214"/>
        <v>59376.24</v>
      </c>
      <c r="T105" s="2">
        <f t="shared" si="214"/>
        <v>59376.24</v>
      </c>
      <c r="U105" s="2">
        <f t="shared" si="214"/>
        <v>59376.24</v>
      </c>
      <c r="V105" s="2">
        <f t="shared" si="214"/>
        <v>59376.24</v>
      </c>
      <c r="W105" s="2">
        <f t="shared" si="214"/>
        <v>59376.24</v>
      </c>
      <c r="X105" s="2">
        <f t="shared" si="214"/>
        <v>59376.24</v>
      </c>
      <c r="Y105" s="2">
        <f t="shared" si="214"/>
        <v>59376.24</v>
      </c>
      <c r="Z105" s="2">
        <f t="shared" si="214"/>
        <v>59376.24</v>
      </c>
      <c r="AA105" s="2">
        <f t="shared" si="214"/>
        <v>59376.24</v>
      </c>
      <c r="AB105" s="2">
        <f>AB75+AB95</f>
        <v>59376.24</v>
      </c>
      <c r="AC105" s="2">
        <f t="shared" ref="AC105:AM105" si="215">AC75+AC95</f>
        <v>59376.24</v>
      </c>
      <c r="AD105" s="2">
        <f t="shared" si="215"/>
        <v>59376.24</v>
      </c>
      <c r="AE105" s="2">
        <f t="shared" si="215"/>
        <v>59376.24</v>
      </c>
      <c r="AF105" s="2">
        <f t="shared" si="215"/>
        <v>59376.24</v>
      </c>
      <c r="AG105" s="2">
        <f t="shared" si="215"/>
        <v>59376.24</v>
      </c>
      <c r="AH105" s="2">
        <f t="shared" si="215"/>
        <v>59376.24</v>
      </c>
      <c r="AI105" s="2">
        <f t="shared" si="215"/>
        <v>59376.24</v>
      </c>
      <c r="AJ105" s="2">
        <f t="shared" si="215"/>
        <v>59376.24</v>
      </c>
      <c r="AK105" s="2">
        <f t="shared" si="215"/>
        <v>59376.24</v>
      </c>
      <c r="AL105" s="2">
        <f t="shared" si="215"/>
        <v>59376.24</v>
      </c>
      <c r="AM105" s="2">
        <f t="shared" si="215"/>
        <v>59376.24</v>
      </c>
      <c r="AN105" s="2">
        <f>AN75+AN95</f>
        <v>59376.24</v>
      </c>
      <c r="AO105" s="2">
        <f t="shared" ref="AO105:AY105" si="216">AO75+AO95</f>
        <v>59376.24</v>
      </c>
      <c r="AP105" s="2">
        <f t="shared" si="216"/>
        <v>59376.24</v>
      </c>
      <c r="AQ105" s="2">
        <f t="shared" si="216"/>
        <v>59376.24</v>
      </c>
      <c r="AR105" s="2">
        <f t="shared" si="216"/>
        <v>59376.24</v>
      </c>
      <c r="AS105" s="2">
        <f t="shared" si="216"/>
        <v>59376.24</v>
      </c>
      <c r="AT105" s="2">
        <f t="shared" si="216"/>
        <v>59376.24</v>
      </c>
      <c r="AU105" s="2">
        <f t="shared" si="216"/>
        <v>59376.24</v>
      </c>
      <c r="AV105" s="2">
        <f t="shared" si="216"/>
        <v>59376.24</v>
      </c>
      <c r="AW105" s="2">
        <f t="shared" si="216"/>
        <v>59376.24</v>
      </c>
      <c r="AX105" s="2">
        <f t="shared" si="216"/>
        <v>59376.24</v>
      </c>
      <c r="AY105" s="2">
        <f t="shared" si="216"/>
        <v>59376.24</v>
      </c>
      <c r="AZ105" s="2">
        <f t="shared" ref="AZ105:AZ112" si="217">SUM(P105:AA105)</f>
        <v>712514.88</v>
      </c>
      <c r="BA105" s="2">
        <f t="shared" ref="BA105:BA112" si="218">SUM(AB105:AM105)</f>
        <v>712514.88</v>
      </c>
      <c r="BB105" s="2">
        <f t="shared" ref="BB105:BB112" si="219">SUM(AN105:AY105)</f>
        <v>712514.88</v>
      </c>
    </row>
    <row r="106" spans="1:54" x14ac:dyDescent="0.25">
      <c r="A106" s="5" t="s">
        <v>19</v>
      </c>
      <c r="B106" s="35"/>
      <c r="C106" s="2">
        <f t="shared" ref="C106:N112" si="220">C76+C96</f>
        <v>5750</v>
      </c>
      <c r="D106" s="2">
        <f t="shared" si="220"/>
        <v>5750</v>
      </c>
      <c r="E106" s="2">
        <f t="shared" si="220"/>
        <v>5750</v>
      </c>
      <c r="F106" s="2">
        <f t="shared" si="220"/>
        <v>5750</v>
      </c>
      <c r="G106" s="2">
        <f t="shared" si="220"/>
        <v>5750</v>
      </c>
      <c r="H106" s="2">
        <f t="shared" si="220"/>
        <v>5750</v>
      </c>
      <c r="I106" s="2">
        <f t="shared" si="220"/>
        <v>5750</v>
      </c>
      <c r="J106" s="2">
        <f t="shared" si="220"/>
        <v>5750</v>
      </c>
      <c r="K106" s="2">
        <f t="shared" si="220"/>
        <v>0</v>
      </c>
      <c r="L106" s="2">
        <f t="shared" si="220"/>
        <v>5750</v>
      </c>
      <c r="M106" s="2">
        <f t="shared" si="220"/>
        <v>0</v>
      </c>
      <c r="N106" s="2">
        <f t="shared" si="220"/>
        <v>5750</v>
      </c>
      <c r="O106" s="2">
        <f t="shared" ref="O106:O112" si="221">SUM(C106:N106)</f>
        <v>57500</v>
      </c>
      <c r="P106" s="2">
        <f t="shared" ref="P106:AA106" si="222">P76+P96</f>
        <v>5750</v>
      </c>
      <c r="Q106" s="2">
        <f t="shared" si="222"/>
        <v>5750</v>
      </c>
      <c r="R106" s="2">
        <f t="shared" si="222"/>
        <v>5750</v>
      </c>
      <c r="S106" s="2">
        <f t="shared" si="222"/>
        <v>5750</v>
      </c>
      <c r="T106" s="2">
        <f t="shared" si="222"/>
        <v>5750</v>
      </c>
      <c r="U106" s="2">
        <f t="shared" si="222"/>
        <v>5750</v>
      </c>
      <c r="V106" s="2">
        <f t="shared" si="222"/>
        <v>5750</v>
      </c>
      <c r="W106" s="2">
        <f t="shared" si="222"/>
        <v>5750</v>
      </c>
      <c r="X106" s="2">
        <f t="shared" si="222"/>
        <v>0</v>
      </c>
      <c r="Y106" s="2">
        <f t="shared" si="222"/>
        <v>5750</v>
      </c>
      <c r="Z106" s="2">
        <f t="shared" si="222"/>
        <v>0</v>
      </c>
      <c r="AA106" s="2">
        <f t="shared" si="222"/>
        <v>5750</v>
      </c>
      <c r="AB106" s="2">
        <f t="shared" ref="AB106:AY106" si="223">AB76+AB96</f>
        <v>5750</v>
      </c>
      <c r="AC106" s="2">
        <f t="shared" si="223"/>
        <v>5750</v>
      </c>
      <c r="AD106" s="2">
        <f t="shared" si="223"/>
        <v>5750</v>
      </c>
      <c r="AE106" s="2">
        <f t="shared" si="223"/>
        <v>5750</v>
      </c>
      <c r="AF106" s="2">
        <f t="shared" si="223"/>
        <v>5750</v>
      </c>
      <c r="AG106" s="2">
        <f t="shared" si="223"/>
        <v>5750</v>
      </c>
      <c r="AH106" s="2">
        <f t="shared" si="223"/>
        <v>5750</v>
      </c>
      <c r="AI106" s="2">
        <f t="shared" si="223"/>
        <v>5750</v>
      </c>
      <c r="AJ106" s="2">
        <f t="shared" si="223"/>
        <v>0</v>
      </c>
      <c r="AK106" s="2">
        <f t="shared" si="223"/>
        <v>5750</v>
      </c>
      <c r="AL106" s="2">
        <f t="shared" si="223"/>
        <v>0</v>
      </c>
      <c r="AM106" s="2">
        <f t="shared" si="223"/>
        <v>5750</v>
      </c>
      <c r="AN106" s="2">
        <f t="shared" si="223"/>
        <v>5750</v>
      </c>
      <c r="AO106" s="2">
        <f t="shared" si="223"/>
        <v>5750</v>
      </c>
      <c r="AP106" s="2">
        <f t="shared" si="223"/>
        <v>5750</v>
      </c>
      <c r="AQ106" s="2">
        <f t="shared" si="223"/>
        <v>5750</v>
      </c>
      <c r="AR106" s="2">
        <f t="shared" si="223"/>
        <v>5750</v>
      </c>
      <c r="AS106" s="2">
        <f t="shared" si="223"/>
        <v>5750</v>
      </c>
      <c r="AT106" s="2">
        <f t="shared" si="223"/>
        <v>5750</v>
      </c>
      <c r="AU106" s="2">
        <f t="shared" si="223"/>
        <v>5750</v>
      </c>
      <c r="AV106" s="2">
        <f t="shared" si="223"/>
        <v>0</v>
      </c>
      <c r="AW106" s="2">
        <f t="shared" si="223"/>
        <v>5750</v>
      </c>
      <c r="AX106" s="2">
        <f t="shared" si="223"/>
        <v>0</v>
      </c>
      <c r="AY106" s="2">
        <f t="shared" si="223"/>
        <v>5750</v>
      </c>
      <c r="AZ106" s="2">
        <f t="shared" si="217"/>
        <v>57500</v>
      </c>
      <c r="BA106" s="2">
        <f t="shared" si="218"/>
        <v>57500</v>
      </c>
      <c r="BB106" s="2">
        <f t="shared" si="219"/>
        <v>57500</v>
      </c>
    </row>
    <row r="107" spans="1:54" x14ac:dyDescent="0.25">
      <c r="A107" s="5" t="s">
        <v>20</v>
      </c>
      <c r="B107" s="8"/>
      <c r="C107" s="2">
        <f t="shared" si="220"/>
        <v>750</v>
      </c>
      <c r="D107" s="2">
        <f t="shared" si="220"/>
        <v>0</v>
      </c>
      <c r="E107" s="2">
        <f t="shared" si="220"/>
        <v>750</v>
      </c>
      <c r="F107" s="2">
        <f t="shared" si="220"/>
        <v>0</v>
      </c>
      <c r="G107" s="2">
        <f t="shared" si="220"/>
        <v>750</v>
      </c>
      <c r="H107" s="2">
        <f t="shared" si="220"/>
        <v>0</v>
      </c>
      <c r="I107" s="2">
        <f t="shared" si="220"/>
        <v>750</v>
      </c>
      <c r="J107" s="2">
        <f t="shared" si="220"/>
        <v>0</v>
      </c>
      <c r="K107" s="2">
        <f t="shared" si="220"/>
        <v>750</v>
      </c>
      <c r="L107" s="2">
        <f t="shared" si="220"/>
        <v>0</v>
      </c>
      <c r="M107" s="2">
        <f t="shared" si="220"/>
        <v>750</v>
      </c>
      <c r="N107" s="2">
        <f t="shared" si="220"/>
        <v>0</v>
      </c>
      <c r="O107" s="2">
        <f t="shared" si="221"/>
        <v>4500</v>
      </c>
      <c r="P107" s="2">
        <f t="shared" ref="P107:AA107" si="224">P77+P97</f>
        <v>750</v>
      </c>
      <c r="Q107" s="2">
        <f t="shared" si="224"/>
        <v>0</v>
      </c>
      <c r="R107" s="2">
        <f t="shared" si="224"/>
        <v>750</v>
      </c>
      <c r="S107" s="2">
        <f t="shared" si="224"/>
        <v>0</v>
      </c>
      <c r="T107" s="2">
        <f t="shared" si="224"/>
        <v>750</v>
      </c>
      <c r="U107" s="2">
        <f t="shared" si="224"/>
        <v>0</v>
      </c>
      <c r="V107" s="2">
        <f t="shared" si="224"/>
        <v>750</v>
      </c>
      <c r="W107" s="2">
        <f t="shared" si="224"/>
        <v>0</v>
      </c>
      <c r="X107" s="2">
        <f t="shared" si="224"/>
        <v>750</v>
      </c>
      <c r="Y107" s="2">
        <f t="shared" si="224"/>
        <v>0</v>
      </c>
      <c r="Z107" s="2">
        <f t="shared" si="224"/>
        <v>750</v>
      </c>
      <c r="AA107" s="2">
        <f t="shared" si="224"/>
        <v>0</v>
      </c>
      <c r="AB107" s="2">
        <f t="shared" ref="AB107:AY107" si="225">AB77+AB97</f>
        <v>750</v>
      </c>
      <c r="AC107" s="2">
        <f t="shared" si="225"/>
        <v>0</v>
      </c>
      <c r="AD107" s="2">
        <f t="shared" si="225"/>
        <v>750</v>
      </c>
      <c r="AE107" s="2">
        <f t="shared" si="225"/>
        <v>0</v>
      </c>
      <c r="AF107" s="2">
        <f t="shared" si="225"/>
        <v>750</v>
      </c>
      <c r="AG107" s="2">
        <f t="shared" si="225"/>
        <v>0</v>
      </c>
      <c r="AH107" s="2">
        <f t="shared" si="225"/>
        <v>750</v>
      </c>
      <c r="AI107" s="2">
        <f t="shared" si="225"/>
        <v>0</v>
      </c>
      <c r="AJ107" s="2">
        <f t="shared" si="225"/>
        <v>750</v>
      </c>
      <c r="AK107" s="2">
        <f t="shared" si="225"/>
        <v>0</v>
      </c>
      <c r="AL107" s="2">
        <f t="shared" si="225"/>
        <v>750</v>
      </c>
      <c r="AM107" s="2">
        <f t="shared" si="225"/>
        <v>0</v>
      </c>
      <c r="AN107" s="2">
        <f t="shared" si="225"/>
        <v>750</v>
      </c>
      <c r="AO107" s="2">
        <f t="shared" si="225"/>
        <v>0</v>
      </c>
      <c r="AP107" s="2">
        <f t="shared" si="225"/>
        <v>750</v>
      </c>
      <c r="AQ107" s="2">
        <f t="shared" si="225"/>
        <v>0</v>
      </c>
      <c r="AR107" s="2">
        <f t="shared" si="225"/>
        <v>750</v>
      </c>
      <c r="AS107" s="2">
        <f t="shared" si="225"/>
        <v>0</v>
      </c>
      <c r="AT107" s="2">
        <f t="shared" si="225"/>
        <v>750</v>
      </c>
      <c r="AU107" s="2">
        <f t="shared" si="225"/>
        <v>0</v>
      </c>
      <c r="AV107" s="2">
        <f t="shared" si="225"/>
        <v>750</v>
      </c>
      <c r="AW107" s="2">
        <f t="shared" si="225"/>
        <v>0</v>
      </c>
      <c r="AX107" s="2">
        <f t="shared" si="225"/>
        <v>750</v>
      </c>
      <c r="AY107" s="2">
        <f t="shared" si="225"/>
        <v>0</v>
      </c>
      <c r="AZ107" s="2">
        <f t="shared" si="217"/>
        <v>4500</v>
      </c>
      <c r="BA107" s="2">
        <f t="shared" si="218"/>
        <v>4500</v>
      </c>
      <c r="BB107" s="2">
        <f t="shared" si="219"/>
        <v>4500</v>
      </c>
    </row>
    <row r="108" spans="1:54" x14ac:dyDescent="0.25">
      <c r="A108" s="5" t="s">
        <v>21</v>
      </c>
      <c r="B108" s="8"/>
      <c r="C108" s="2">
        <f t="shared" si="220"/>
        <v>4462.5</v>
      </c>
      <c r="D108" s="2">
        <f t="shared" si="220"/>
        <v>4462.5</v>
      </c>
      <c r="E108" s="2">
        <f t="shared" si="220"/>
        <v>0</v>
      </c>
      <c r="F108" s="2">
        <f t="shared" si="220"/>
        <v>4462.5</v>
      </c>
      <c r="G108" s="2">
        <f t="shared" si="220"/>
        <v>4462.5</v>
      </c>
      <c r="H108" s="2">
        <f t="shared" si="220"/>
        <v>0</v>
      </c>
      <c r="I108" s="2">
        <f t="shared" si="220"/>
        <v>4462.5</v>
      </c>
      <c r="J108" s="2">
        <f t="shared" si="220"/>
        <v>4462.5</v>
      </c>
      <c r="K108" s="2">
        <f t="shared" si="220"/>
        <v>0</v>
      </c>
      <c r="L108" s="2">
        <f t="shared" si="220"/>
        <v>0</v>
      </c>
      <c r="M108" s="2">
        <f t="shared" si="220"/>
        <v>4462.5</v>
      </c>
      <c r="N108" s="2">
        <f t="shared" si="220"/>
        <v>0</v>
      </c>
      <c r="O108" s="2">
        <f t="shared" si="221"/>
        <v>31237.5</v>
      </c>
      <c r="P108" s="2">
        <f t="shared" ref="P108:AA108" si="226">P78+P98</f>
        <v>4462.5</v>
      </c>
      <c r="Q108" s="2">
        <f t="shared" si="226"/>
        <v>4462.5</v>
      </c>
      <c r="R108" s="2">
        <f t="shared" si="226"/>
        <v>0</v>
      </c>
      <c r="S108" s="2">
        <f t="shared" si="226"/>
        <v>4462.5</v>
      </c>
      <c r="T108" s="2">
        <f t="shared" si="226"/>
        <v>4462.5</v>
      </c>
      <c r="U108" s="2">
        <f t="shared" si="226"/>
        <v>0</v>
      </c>
      <c r="V108" s="2">
        <f t="shared" si="226"/>
        <v>4462.5</v>
      </c>
      <c r="W108" s="2">
        <f t="shared" si="226"/>
        <v>4462.5</v>
      </c>
      <c r="X108" s="2">
        <f t="shared" si="226"/>
        <v>0</v>
      </c>
      <c r="Y108" s="2">
        <f t="shared" si="226"/>
        <v>0</v>
      </c>
      <c r="Z108" s="2">
        <f t="shared" si="226"/>
        <v>4462.5</v>
      </c>
      <c r="AA108" s="2">
        <f t="shared" si="226"/>
        <v>0</v>
      </c>
      <c r="AB108" s="2">
        <f t="shared" ref="AB108:AY108" si="227">AB78+AB98</f>
        <v>4462.5</v>
      </c>
      <c r="AC108" s="2">
        <f t="shared" si="227"/>
        <v>4462.5</v>
      </c>
      <c r="AD108" s="2">
        <f t="shared" si="227"/>
        <v>0</v>
      </c>
      <c r="AE108" s="2">
        <f t="shared" si="227"/>
        <v>4462.5</v>
      </c>
      <c r="AF108" s="2">
        <f t="shared" si="227"/>
        <v>4462.5</v>
      </c>
      <c r="AG108" s="2">
        <f t="shared" si="227"/>
        <v>0</v>
      </c>
      <c r="AH108" s="2">
        <f t="shared" si="227"/>
        <v>4462.5</v>
      </c>
      <c r="AI108" s="2">
        <f t="shared" si="227"/>
        <v>4462.5</v>
      </c>
      <c r="AJ108" s="2">
        <f t="shared" si="227"/>
        <v>0</v>
      </c>
      <c r="AK108" s="2">
        <f t="shared" si="227"/>
        <v>0</v>
      </c>
      <c r="AL108" s="2">
        <f t="shared" si="227"/>
        <v>4462.5</v>
      </c>
      <c r="AM108" s="2">
        <f t="shared" si="227"/>
        <v>0</v>
      </c>
      <c r="AN108" s="2">
        <f t="shared" si="227"/>
        <v>4462.5</v>
      </c>
      <c r="AO108" s="2">
        <f t="shared" si="227"/>
        <v>4462.5</v>
      </c>
      <c r="AP108" s="2">
        <f t="shared" si="227"/>
        <v>0</v>
      </c>
      <c r="AQ108" s="2">
        <f t="shared" si="227"/>
        <v>4462.5</v>
      </c>
      <c r="AR108" s="2">
        <f t="shared" si="227"/>
        <v>4462.5</v>
      </c>
      <c r="AS108" s="2">
        <f t="shared" si="227"/>
        <v>0</v>
      </c>
      <c r="AT108" s="2">
        <f t="shared" si="227"/>
        <v>4462.5</v>
      </c>
      <c r="AU108" s="2">
        <f t="shared" si="227"/>
        <v>4462.5</v>
      </c>
      <c r="AV108" s="2">
        <f t="shared" si="227"/>
        <v>0</v>
      </c>
      <c r="AW108" s="2">
        <f t="shared" si="227"/>
        <v>0</v>
      </c>
      <c r="AX108" s="2">
        <f t="shared" si="227"/>
        <v>4462.5</v>
      </c>
      <c r="AY108" s="2">
        <f t="shared" si="227"/>
        <v>0</v>
      </c>
      <c r="AZ108" s="2">
        <f t="shared" si="217"/>
        <v>31237.5</v>
      </c>
      <c r="BA108" s="2">
        <f t="shared" si="218"/>
        <v>31237.5</v>
      </c>
      <c r="BB108" s="2">
        <f t="shared" si="219"/>
        <v>31237.5</v>
      </c>
    </row>
    <row r="109" spans="1:54" x14ac:dyDescent="0.25">
      <c r="A109" s="5" t="s">
        <v>22</v>
      </c>
      <c r="B109" s="8"/>
      <c r="C109" s="2">
        <f t="shared" si="220"/>
        <v>0</v>
      </c>
      <c r="D109" s="2">
        <f t="shared" si="220"/>
        <v>26932.500000000004</v>
      </c>
      <c r="E109" s="2">
        <f t="shared" si="220"/>
        <v>26932.500000000004</v>
      </c>
      <c r="F109" s="2">
        <f t="shared" si="220"/>
        <v>26932.500000000004</v>
      </c>
      <c r="G109" s="2">
        <f t="shared" si="220"/>
        <v>26932.500000000004</v>
      </c>
      <c r="H109" s="2">
        <f t="shared" si="220"/>
        <v>26932.500000000004</v>
      </c>
      <c r="I109" s="2">
        <f t="shared" si="220"/>
        <v>26932.500000000004</v>
      </c>
      <c r="J109" s="2">
        <f t="shared" si="220"/>
        <v>26932.500000000004</v>
      </c>
      <c r="K109" s="2">
        <f t="shared" si="220"/>
        <v>53865.000000000007</v>
      </c>
      <c r="L109" s="2">
        <f t="shared" si="220"/>
        <v>53865.000000000007</v>
      </c>
      <c r="M109" s="2">
        <f t="shared" si="220"/>
        <v>53865.000000000007</v>
      </c>
      <c r="N109" s="2">
        <f t="shared" si="220"/>
        <v>53865.000000000007</v>
      </c>
      <c r="O109" s="2">
        <f t="shared" si="221"/>
        <v>403987.50000000006</v>
      </c>
      <c r="P109" s="2">
        <f t="shared" ref="P109:AA109" si="228">P79+P99</f>
        <v>26932.500000000004</v>
      </c>
      <c r="Q109" s="2">
        <f t="shared" si="228"/>
        <v>26932.500000000004</v>
      </c>
      <c r="R109" s="2">
        <f t="shared" si="228"/>
        <v>26932.500000000004</v>
      </c>
      <c r="S109" s="2">
        <f t="shared" si="228"/>
        <v>26932.500000000004</v>
      </c>
      <c r="T109" s="2">
        <f t="shared" si="228"/>
        <v>26932.500000000004</v>
      </c>
      <c r="U109" s="2">
        <f t="shared" si="228"/>
        <v>26932.500000000004</v>
      </c>
      <c r="V109" s="2">
        <f t="shared" si="228"/>
        <v>26932.500000000004</v>
      </c>
      <c r="W109" s="2">
        <f t="shared" si="228"/>
        <v>26932.500000000004</v>
      </c>
      <c r="X109" s="2">
        <f t="shared" si="228"/>
        <v>53865.000000000007</v>
      </c>
      <c r="Y109" s="2">
        <f t="shared" si="228"/>
        <v>53865.000000000007</v>
      </c>
      <c r="Z109" s="2">
        <f t="shared" si="228"/>
        <v>53865.000000000007</v>
      </c>
      <c r="AA109" s="2">
        <f t="shared" si="228"/>
        <v>53865.000000000007</v>
      </c>
      <c r="AB109" s="2">
        <f t="shared" ref="AB109:AY109" si="229">AB79+AB99</f>
        <v>26932.500000000004</v>
      </c>
      <c r="AC109" s="2">
        <f t="shared" si="229"/>
        <v>26932.500000000004</v>
      </c>
      <c r="AD109" s="2">
        <f t="shared" si="229"/>
        <v>26932.500000000004</v>
      </c>
      <c r="AE109" s="2">
        <f t="shared" si="229"/>
        <v>26932.500000000004</v>
      </c>
      <c r="AF109" s="2">
        <f t="shared" si="229"/>
        <v>26932.500000000004</v>
      </c>
      <c r="AG109" s="2">
        <f t="shared" si="229"/>
        <v>26932.500000000004</v>
      </c>
      <c r="AH109" s="2">
        <f t="shared" si="229"/>
        <v>26932.500000000004</v>
      </c>
      <c r="AI109" s="2">
        <f t="shared" si="229"/>
        <v>26932.500000000004</v>
      </c>
      <c r="AJ109" s="2">
        <f t="shared" si="229"/>
        <v>53865.000000000007</v>
      </c>
      <c r="AK109" s="2">
        <f t="shared" si="229"/>
        <v>53865.000000000007</v>
      </c>
      <c r="AL109" s="2">
        <f t="shared" si="229"/>
        <v>53865.000000000007</v>
      </c>
      <c r="AM109" s="2">
        <f t="shared" si="229"/>
        <v>53865.000000000007</v>
      </c>
      <c r="AN109" s="2">
        <f t="shared" si="229"/>
        <v>26932.500000000004</v>
      </c>
      <c r="AO109" s="2">
        <f t="shared" si="229"/>
        <v>26932.500000000004</v>
      </c>
      <c r="AP109" s="2">
        <f t="shared" si="229"/>
        <v>26932.500000000004</v>
      </c>
      <c r="AQ109" s="2">
        <f t="shared" si="229"/>
        <v>26932.500000000004</v>
      </c>
      <c r="AR109" s="2">
        <f t="shared" si="229"/>
        <v>26932.500000000004</v>
      </c>
      <c r="AS109" s="2">
        <f t="shared" si="229"/>
        <v>26932.500000000004</v>
      </c>
      <c r="AT109" s="2">
        <f t="shared" si="229"/>
        <v>26932.500000000004</v>
      </c>
      <c r="AU109" s="2">
        <f t="shared" si="229"/>
        <v>26932.500000000004</v>
      </c>
      <c r="AV109" s="2">
        <f t="shared" si="229"/>
        <v>53865.000000000007</v>
      </c>
      <c r="AW109" s="2">
        <f t="shared" si="229"/>
        <v>53865.000000000007</v>
      </c>
      <c r="AX109" s="2">
        <f t="shared" si="229"/>
        <v>53865.000000000007</v>
      </c>
      <c r="AY109" s="2">
        <f t="shared" si="229"/>
        <v>53865.000000000007</v>
      </c>
      <c r="AZ109" s="2">
        <f t="shared" si="217"/>
        <v>430920.00000000006</v>
      </c>
      <c r="BA109" s="2">
        <f t="shared" si="218"/>
        <v>430920.00000000006</v>
      </c>
      <c r="BB109" s="2">
        <f t="shared" si="219"/>
        <v>430920.00000000006</v>
      </c>
    </row>
    <row r="110" spans="1:54" x14ac:dyDescent="0.25">
      <c r="A110" s="5" t="s">
        <v>23</v>
      </c>
      <c r="B110" s="8"/>
      <c r="C110" s="2">
        <f t="shared" si="220"/>
        <v>0</v>
      </c>
      <c r="D110" s="2">
        <f t="shared" si="220"/>
        <v>0</v>
      </c>
      <c r="E110" s="2">
        <f t="shared" si="220"/>
        <v>0</v>
      </c>
      <c r="F110" s="2">
        <f t="shared" si="220"/>
        <v>0</v>
      </c>
      <c r="G110" s="2">
        <f t="shared" si="220"/>
        <v>0</v>
      </c>
      <c r="H110" s="2">
        <f t="shared" si="220"/>
        <v>0</v>
      </c>
      <c r="I110" s="2">
        <f t="shared" si="220"/>
        <v>0</v>
      </c>
      <c r="J110" s="2">
        <f t="shared" si="220"/>
        <v>0</v>
      </c>
      <c r="K110" s="2">
        <f t="shared" si="220"/>
        <v>0</v>
      </c>
      <c r="L110" s="2">
        <f t="shared" si="220"/>
        <v>0</v>
      </c>
      <c r="M110" s="2">
        <f t="shared" si="220"/>
        <v>0</v>
      </c>
      <c r="N110" s="2">
        <f t="shared" si="220"/>
        <v>0</v>
      </c>
      <c r="O110" s="2">
        <f t="shared" si="221"/>
        <v>0</v>
      </c>
      <c r="P110" s="2">
        <f t="shared" ref="P110:AA110" si="230">P80+P100</f>
        <v>0</v>
      </c>
      <c r="Q110" s="2">
        <f t="shared" si="230"/>
        <v>0</v>
      </c>
      <c r="R110" s="2">
        <f t="shared" si="230"/>
        <v>0</v>
      </c>
      <c r="S110" s="2">
        <f t="shared" si="230"/>
        <v>0</v>
      </c>
      <c r="T110" s="2">
        <f t="shared" si="230"/>
        <v>0</v>
      </c>
      <c r="U110" s="2">
        <f t="shared" si="230"/>
        <v>0</v>
      </c>
      <c r="V110" s="2">
        <f t="shared" si="230"/>
        <v>0</v>
      </c>
      <c r="W110" s="2">
        <f t="shared" si="230"/>
        <v>0</v>
      </c>
      <c r="X110" s="2">
        <f t="shared" si="230"/>
        <v>0</v>
      </c>
      <c r="Y110" s="2">
        <f t="shared" si="230"/>
        <v>0</v>
      </c>
      <c r="Z110" s="2">
        <f t="shared" si="230"/>
        <v>0</v>
      </c>
      <c r="AA110" s="2">
        <f t="shared" si="230"/>
        <v>0</v>
      </c>
      <c r="AB110" s="2">
        <f t="shared" ref="AB110:AY110" si="231">AB80+AB100</f>
        <v>0</v>
      </c>
      <c r="AC110" s="2">
        <f t="shared" si="231"/>
        <v>0</v>
      </c>
      <c r="AD110" s="2">
        <f t="shared" si="231"/>
        <v>0</v>
      </c>
      <c r="AE110" s="2">
        <f t="shared" si="231"/>
        <v>0</v>
      </c>
      <c r="AF110" s="2">
        <f t="shared" si="231"/>
        <v>0</v>
      </c>
      <c r="AG110" s="2">
        <f t="shared" si="231"/>
        <v>0</v>
      </c>
      <c r="AH110" s="2">
        <f t="shared" si="231"/>
        <v>0</v>
      </c>
      <c r="AI110" s="2">
        <f t="shared" si="231"/>
        <v>0</v>
      </c>
      <c r="AJ110" s="2">
        <f t="shared" si="231"/>
        <v>0</v>
      </c>
      <c r="AK110" s="2">
        <f t="shared" si="231"/>
        <v>0</v>
      </c>
      <c r="AL110" s="2">
        <f t="shared" si="231"/>
        <v>0</v>
      </c>
      <c r="AM110" s="2">
        <f t="shared" si="231"/>
        <v>0</v>
      </c>
      <c r="AN110" s="2">
        <f t="shared" si="231"/>
        <v>0</v>
      </c>
      <c r="AO110" s="2">
        <f t="shared" si="231"/>
        <v>0</v>
      </c>
      <c r="AP110" s="2">
        <f t="shared" si="231"/>
        <v>0</v>
      </c>
      <c r="AQ110" s="2">
        <f t="shared" si="231"/>
        <v>0</v>
      </c>
      <c r="AR110" s="2">
        <f t="shared" si="231"/>
        <v>0</v>
      </c>
      <c r="AS110" s="2">
        <f t="shared" si="231"/>
        <v>0</v>
      </c>
      <c r="AT110" s="2">
        <f t="shared" si="231"/>
        <v>0</v>
      </c>
      <c r="AU110" s="2">
        <f t="shared" si="231"/>
        <v>0</v>
      </c>
      <c r="AV110" s="2">
        <f t="shared" si="231"/>
        <v>0</v>
      </c>
      <c r="AW110" s="2">
        <f t="shared" si="231"/>
        <v>0</v>
      </c>
      <c r="AX110" s="2">
        <f t="shared" si="231"/>
        <v>0</v>
      </c>
      <c r="AY110" s="2">
        <f t="shared" si="231"/>
        <v>0</v>
      </c>
      <c r="AZ110" s="2">
        <f t="shared" si="217"/>
        <v>0</v>
      </c>
      <c r="BA110" s="2">
        <f t="shared" si="218"/>
        <v>0</v>
      </c>
      <c r="BB110" s="2">
        <f t="shared" si="219"/>
        <v>0</v>
      </c>
    </row>
    <row r="111" spans="1:54" x14ac:dyDescent="0.25">
      <c r="A111" s="5" t="s">
        <v>24</v>
      </c>
      <c r="B111" s="8"/>
      <c r="C111" s="2">
        <f t="shared" si="220"/>
        <v>0</v>
      </c>
      <c r="D111" s="2">
        <f t="shared" si="220"/>
        <v>0</v>
      </c>
      <c r="E111" s="2">
        <f t="shared" si="220"/>
        <v>0</v>
      </c>
      <c r="F111" s="2">
        <f t="shared" si="220"/>
        <v>0</v>
      </c>
      <c r="G111" s="2">
        <f t="shared" si="220"/>
        <v>0</v>
      </c>
      <c r="H111" s="2">
        <f t="shared" si="220"/>
        <v>0</v>
      </c>
      <c r="I111" s="2">
        <f t="shared" si="220"/>
        <v>0</v>
      </c>
      <c r="J111" s="2">
        <f t="shared" si="220"/>
        <v>0</v>
      </c>
      <c r="K111" s="2">
        <f t="shared" si="220"/>
        <v>0</v>
      </c>
      <c r="L111" s="2">
        <f t="shared" si="220"/>
        <v>0</v>
      </c>
      <c r="M111" s="2">
        <f t="shared" si="220"/>
        <v>0</v>
      </c>
      <c r="N111" s="2">
        <f t="shared" si="220"/>
        <v>0</v>
      </c>
      <c r="O111" s="2">
        <f t="shared" si="221"/>
        <v>0</v>
      </c>
      <c r="P111" s="2">
        <f t="shared" ref="P111:AA111" si="232">P81+P101</f>
        <v>0</v>
      </c>
      <c r="Q111" s="2">
        <f t="shared" si="232"/>
        <v>0</v>
      </c>
      <c r="R111" s="2">
        <f t="shared" si="232"/>
        <v>0</v>
      </c>
      <c r="S111" s="2">
        <f t="shared" si="232"/>
        <v>0</v>
      </c>
      <c r="T111" s="2">
        <f t="shared" si="232"/>
        <v>0</v>
      </c>
      <c r="U111" s="2">
        <f t="shared" si="232"/>
        <v>0</v>
      </c>
      <c r="V111" s="2">
        <f t="shared" si="232"/>
        <v>0</v>
      </c>
      <c r="W111" s="2">
        <f t="shared" si="232"/>
        <v>0</v>
      </c>
      <c r="X111" s="2">
        <f t="shared" si="232"/>
        <v>0</v>
      </c>
      <c r="Y111" s="2">
        <f t="shared" si="232"/>
        <v>0</v>
      </c>
      <c r="Z111" s="2">
        <f t="shared" si="232"/>
        <v>0</v>
      </c>
      <c r="AA111" s="2">
        <f t="shared" si="232"/>
        <v>0</v>
      </c>
      <c r="AB111" s="2">
        <f t="shared" ref="AB111:AY111" si="233">AB81+AB101</f>
        <v>0</v>
      </c>
      <c r="AC111" s="2">
        <f t="shared" si="233"/>
        <v>0</v>
      </c>
      <c r="AD111" s="2">
        <f t="shared" si="233"/>
        <v>0</v>
      </c>
      <c r="AE111" s="2">
        <f t="shared" si="233"/>
        <v>0</v>
      </c>
      <c r="AF111" s="2">
        <f t="shared" si="233"/>
        <v>0</v>
      </c>
      <c r="AG111" s="2">
        <f t="shared" si="233"/>
        <v>0</v>
      </c>
      <c r="AH111" s="2">
        <f t="shared" si="233"/>
        <v>0</v>
      </c>
      <c r="AI111" s="2">
        <f t="shared" si="233"/>
        <v>0</v>
      </c>
      <c r="AJ111" s="2">
        <f t="shared" si="233"/>
        <v>0</v>
      </c>
      <c r="AK111" s="2">
        <f t="shared" si="233"/>
        <v>0</v>
      </c>
      <c r="AL111" s="2">
        <f t="shared" si="233"/>
        <v>0</v>
      </c>
      <c r="AM111" s="2">
        <f t="shared" si="233"/>
        <v>0</v>
      </c>
      <c r="AN111" s="2">
        <f t="shared" si="233"/>
        <v>0</v>
      </c>
      <c r="AO111" s="2">
        <f t="shared" si="233"/>
        <v>0</v>
      </c>
      <c r="AP111" s="2">
        <f t="shared" si="233"/>
        <v>0</v>
      </c>
      <c r="AQ111" s="2">
        <f t="shared" si="233"/>
        <v>0</v>
      </c>
      <c r="AR111" s="2">
        <f t="shared" si="233"/>
        <v>0</v>
      </c>
      <c r="AS111" s="2">
        <f t="shared" si="233"/>
        <v>0</v>
      </c>
      <c r="AT111" s="2">
        <f t="shared" si="233"/>
        <v>0</v>
      </c>
      <c r="AU111" s="2">
        <f t="shared" si="233"/>
        <v>0</v>
      </c>
      <c r="AV111" s="2">
        <f t="shared" si="233"/>
        <v>0</v>
      </c>
      <c r="AW111" s="2">
        <f t="shared" si="233"/>
        <v>0</v>
      </c>
      <c r="AX111" s="2">
        <f t="shared" si="233"/>
        <v>0</v>
      </c>
      <c r="AY111" s="2">
        <f t="shared" si="233"/>
        <v>0</v>
      </c>
      <c r="AZ111" s="2">
        <f t="shared" si="217"/>
        <v>0</v>
      </c>
      <c r="BA111" s="2">
        <f t="shared" si="218"/>
        <v>0</v>
      </c>
      <c r="BB111" s="2">
        <f t="shared" si="219"/>
        <v>0</v>
      </c>
    </row>
    <row r="112" spans="1:54" x14ac:dyDescent="0.25">
      <c r="A112" s="5" t="s">
        <v>25</v>
      </c>
      <c r="B112" s="8"/>
      <c r="C112" s="2">
        <f t="shared" si="220"/>
        <v>0</v>
      </c>
      <c r="D112" s="2">
        <f t="shared" si="220"/>
        <v>0</v>
      </c>
      <c r="E112" s="2">
        <f t="shared" si="220"/>
        <v>0</v>
      </c>
      <c r="F112" s="2">
        <f t="shared" si="220"/>
        <v>0</v>
      </c>
      <c r="G112" s="2">
        <f t="shared" si="220"/>
        <v>0</v>
      </c>
      <c r="H112" s="2">
        <f t="shared" si="220"/>
        <v>0</v>
      </c>
      <c r="I112" s="2">
        <f t="shared" si="220"/>
        <v>0</v>
      </c>
      <c r="J112" s="2">
        <f t="shared" si="220"/>
        <v>0</v>
      </c>
      <c r="K112" s="2">
        <f t="shared" si="220"/>
        <v>0</v>
      </c>
      <c r="L112" s="2">
        <f t="shared" si="220"/>
        <v>0</v>
      </c>
      <c r="M112" s="2">
        <f t="shared" si="220"/>
        <v>0</v>
      </c>
      <c r="N112" s="2">
        <f t="shared" si="220"/>
        <v>0</v>
      </c>
      <c r="O112" s="2">
        <f t="shared" si="221"/>
        <v>0</v>
      </c>
      <c r="P112" s="2">
        <f t="shared" ref="P112:AA112" si="234">P82+P102</f>
        <v>0</v>
      </c>
      <c r="Q112" s="2">
        <f t="shared" si="234"/>
        <v>0</v>
      </c>
      <c r="R112" s="2">
        <f t="shared" si="234"/>
        <v>0</v>
      </c>
      <c r="S112" s="2">
        <f t="shared" si="234"/>
        <v>0</v>
      </c>
      <c r="T112" s="2">
        <f t="shared" si="234"/>
        <v>0</v>
      </c>
      <c r="U112" s="2">
        <f t="shared" si="234"/>
        <v>0</v>
      </c>
      <c r="V112" s="2">
        <f t="shared" si="234"/>
        <v>0</v>
      </c>
      <c r="W112" s="2">
        <f t="shared" si="234"/>
        <v>0</v>
      </c>
      <c r="X112" s="2">
        <f t="shared" si="234"/>
        <v>0</v>
      </c>
      <c r="Y112" s="2">
        <f t="shared" si="234"/>
        <v>0</v>
      </c>
      <c r="Z112" s="2">
        <f t="shared" si="234"/>
        <v>0</v>
      </c>
      <c r="AA112" s="2">
        <f t="shared" si="234"/>
        <v>0</v>
      </c>
      <c r="AB112" s="2">
        <f t="shared" ref="AB112:AY112" si="235">AB82+AB102</f>
        <v>0</v>
      </c>
      <c r="AC112" s="2">
        <f t="shared" si="235"/>
        <v>0</v>
      </c>
      <c r="AD112" s="2">
        <f t="shared" si="235"/>
        <v>0</v>
      </c>
      <c r="AE112" s="2">
        <f t="shared" si="235"/>
        <v>0</v>
      </c>
      <c r="AF112" s="2">
        <f t="shared" si="235"/>
        <v>0</v>
      </c>
      <c r="AG112" s="2">
        <f t="shared" si="235"/>
        <v>0</v>
      </c>
      <c r="AH112" s="2">
        <f t="shared" si="235"/>
        <v>0</v>
      </c>
      <c r="AI112" s="2">
        <f t="shared" si="235"/>
        <v>0</v>
      </c>
      <c r="AJ112" s="2">
        <f t="shared" si="235"/>
        <v>0</v>
      </c>
      <c r="AK112" s="2">
        <f t="shared" si="235"/>
        <v>0</v>
      </c>
      <c r="AL112" s="2">
        <f t="shared" si="235"/>
        <v>0</v>
      </c>
      <c r="AM112" s="2">
        <f t="shared" si="235"/>
        <v>0</v>
      </c>
      <c r="AN112" s="2">
        <f t="shared" si="235"/>
        <v>0</v>
      </c>
      <c r="AO112" s="2">
        <f t="shared" si="235"/>
        <v>0</v>
      </c>
      <c r="AP112" s="2">
        <f t="shared" si="235"/>
        <v>0</v>
      </c>
      <c r="AQ112" s="2">
        <f t="shared" si="235"/>
        <v>0</v>
      </c>
      <c r="AR112" s="2">
        <f t="shared" si="235"/>
        <v>0</v>
      </c>
      <c r="AS112" s="2">
        <f t="shared" si="235"/>
        <v>0</v>
      </c>
      <c r="AT112" s="2">
        <f t="shared" si="235"/>
        <v>0</v>
      </c>
      <c r="AU112" s="2">
        <f t="shared" si="235"/>
        <v>0</v>
      </c>
      <c r="AV112" s="2">
        <f t="shared" si="235"/>
        <v>0</v>
      </c>
      <c r="AW112" s="2">
        <f t="shared" si="235"/>
        <v>0</v>
      </c>
      <c r="AX112" s="2">
        <f t="shared" si="235"/>
        <v>0</v>
      </c>
      <c r="AY112" s="2">
        <f t="shared" si="235"/>
        <v>0</v>
      </c>
      <c r="AZ112" s="2">
        <f t="shared" si="217"/>
        <v>0</v>
      </c>
      <c r="BA112" s="2">
        <f t="shared" si="218"/>
        <v>0</v>
      </c>
      <c r="BB112" s="2">
        <f t="shared" si="219"/>
        <v>0</v>
      </c>
    </row>
    <row r="113" spans="1:17" x14ac:dyDescent="0.25">
      <c r="A113" s="5" t="s">
        <v>80</v>
      </c>
      <c r="B113" s="9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7" x14ac:dyDescent="0.25">
      <c r="Q114" s="10"/>
    </row>
    <row r="115" spans="1:17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Q115" s="3"/>
    </row>
    <row r="116" spans="1:17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Q116" s="3"/>
    </row>
    <row r="118" spans="1:17" x14ac:dyDescent="0.25">
      <c r="A118" s="6"/>
      <c r="B118" s="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B30"/>
  <sheetViews>
    <sheetView workbookViewId="0"/>
  </sheetViews>
  <sheetFormatPr baseColWidth="10" defaultColWidth="9.109375" defaultRowHeight="14.4" x14ac:dyDescent="0.3"/>
  <cols>
    <col min="1" max="1" width="23.6640625" customWidth="1"/>
    <col min="2" max="2" width="11.6640625" customWidth="1"/>
    <col min="52" max="54" width="9.5546875" customWidth="1"/>
  </cols>
  <sheetData>
    <row r="1" spans="1:54" x14ac:dyDescent="0.3">
      <c r="B1" s="6" t="s">
        <v>46</v>
      </c>
      <c r="C1" s="7" t="s">
        <v>4</v>
      </c>
      <c r="D1" s="7" t="s">
        <v>5</v>
      </c>
      <c r="E1" s="7" t="s">
        <v>6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12</v>
      </c>
      <c r="L1" s="7" t="s">
        <v>13</v>
      </c>
      <c r="M1" s="7" t="s">
        <v>14</v>
      </c>
      <c r="N1" s="7" t="s">
        <v>15</v>
      </c>
      <c r="O1" s="7" t="s">
        <v>16</v>
      </c>
      <c r="P1" s="7" t="s">
        <v>104</v>
      </c>
      <c r="Q1" s="7" t="s">
        <v>105</v>
      </c>
      <c r="R1" s="7" t="s">
        <v>106</v>
      </c>
      <c r="S1" s="7" t="s">
        <v>107</v>
      </c>
      <c r="T1" s="7" t="s">
        <v>108</v>
      </c>
      <c r="U1" s="7" t="s">
        <v>109</v>
      </c>
      <c r="V1" s="7" t="s">
        <v>110</v>
      </c>
      <c r="W1" s="7" t="s">
        <v>111</v>
      </c>
      <c r="X1" s="7" t="s">
        <v>112</v>
      </c>
      <c r="Y1" s="7" t="s">
        <v>113</v>
      </c>
      <c r="Z1" s="7" t="s">
        <v>114</v>
      </c>
      <c r="AA1" s="7" t="s">
        <v>115</v>
      </c>
      <c r="AB1" s="7" t="s">
        <v>116</v>
      </c>
      <c r="AC1" s="7" t="s">
        <v>117</v>
      </c>
      <c r="AD1" s="7" t="s">
        <v>118</v>
      </c>
      <c r="AE1" s="7" t="s">
        <v>119</v>
      </c>
      <c r="AF1" s="7" t="s">
        <v>120</v>
      </c>
      <c r="AG1" s="7" t="s">
        <v>121</v>
      </c>
      <c r="AH1" s="7" t="s">
        <v>122</v>
      </c>
      <c r="AI1" s="7" t="s">
        <v>123</v>
      </c>
      <c r="AJ1" s="7" t="s">
        <v>124</v>
      </c>
      <c r="AK1" s="7" t="s">
        <v>125</v>
      </c>
      <c r="AL1" s="7" t="s">
        <v>126</v>
      </c>
      <c r="AM1" s="7" t="s">
        <v>127</v>
      </c>
      <c r="AN1" s="7" t="s">
        <v>128</v>
      </c>
      <c r="AO1" s="7" t="s">
        <v>129</v>
      </c>
      <c r="AP1" s="7" t="s">
        <v>130</v>
      </c>
      <c r="AQ1" s="7" t="s">
        <v>131</v>
      </c>
      <c r="AR1" s="7" t="s">
        <v>132</v>
      </c>
      <c r="AS1" s="7" t="s">
        <v>133</v>
      </c>
      <c r="AT1" s="7" t="s">
        <v>134</v>
      </c>
      <c r="AU1" s="7" t="s">
        <v>135</v>
      </c>
      <c r="AV1" s="7" t="s">
        <v>136</v>
      </c>
      <c r="AW1" s="7" t="s">
        <v>137</v>
      </c>
      <c r="AX1" s="7" t="s">
        <v>138</v>
      </c>
      <c r="AY1" s="7" t="s">
        <v>139</v>
      </c>
      <c r="AZ1" s="7" t="s">
        <v>140</v>
      </c>
      <c r="BA1" s="7" t="s">
        <v>141</v>
      </c>
      <c r="BB1" s="7" t="s">
        <v>142</v>
      </c>
    </row>
    <row r="2" spans="1:54" x14ac:dyDescent="0.3">
      <c r="A2" s="6" t="s">
        <v>42</v>
      </c>
      <c r="B2" s="5"/>
      <c r="C2" s="3">
        <f>SUM(C3:C10)</f>
        <v>5991.5</v>
      </c>
      <c r="D2" s="3">
        <f t="shared" ref="D2:N2" si="0">SUM(D3:D10)</f>
        <v>37965.913500000002</v>
      </c>
      <c r="E2" s="3">
        <f t="shared" si="0"/>
        <v>92237.742481499998</v>
      </c>
      <c r="F2" s="3">
        <f t="shared" si="0"/>
        <v>122598.7599389735</v>
      </c>
      <c r="G2" s="3">
        <f t="shared" si="0"/>
        <v>144270.05138511432</v>
      </c>
      <c r="H2" s="3">
        <f t="shared" si="0"/>
        <v>204608.90889517151</v>
      </c>
      <c r="I2" s="3">
        <f t="shared" si="0"/>
        <v>224730.17566734209</v>
      </c>
      <c r="J2" s="3">
        <f t="shared" si="0"/>
        <v>252548.41045550161</v>
      </c>
      <c r="K2" s="3">
        <f t="shared" si="0"/>
        <v>320688.39703508298</v>
      </c>
      <c r="L2" s="3">
        <f t="shared" si="0"/>
        <v>359674.04391164664</v>
      </c>
      <c r="M2" s="3">
        <f t="shared" si="0"/>
        <v>394756.55959701352</v>
      </c>
      <c r="N2" s="3">
        <f t="shared" si="0"/>
        <v>468272.37773593562</v>
      </c>
      <c r="O2" s="3">
        <f>SUM(C2:N2)</f>
        <v>2628342.8406032817</v>
      </c>
      <c r="P2" s="3">
        <f t="shared" ref="P2:AY2" si="1">SUM(P3:P10)</f>
        <v>483303.77698294417</v>
      </c>
      <c r="Q2" s="3">
        <f t="shared" si="1"/>
        <v>506130.71140982985</v>
      </c>
      <c r="R2" s="3">
        <f t="shared" si="1"/>
        <v>551413.55114892905</v>
      </c>
      <c r="S2" s="3">
        <f t="shared" si="1"/>
        <v>572958.76579987723</v>
      </c>
      <c r="T2" s="3">
        <f t="shared" si="1"/>
        <v>585984.09491711925</v>
      </c>
      <c r="U2" s="3">
        <f t="shared" si="1"/>
        <v>637843.54942308215</v>
      </c>
      <c r="V2" s="3">
        <f t="shared" si="1"/>
        <v>649648.75491046021</v>
      </c>
      <c r="W2" s="3">
        <f t="shared" si="1"/>
        <v>669311.11484131555</v>
      </c>
      <c r="X2" s="3">
        <f t="shared" si="1"/>
        <v>729452.31880332914</v>
      </c>
      <c r="Y2" s="3">
        <f t="shared" si="1"/>
        <v>760593.24103227584</v>
      </c>
      <c r="Z2" s="3">
        <f t="shared" si="1"/>
        <v>787982.114525137</v>
      </c>
      <c r="AA2" s="3">
        <f t="shared" si="1"/>
        <v>853952.45502637548</v>
      </c>
      <c r="AB2" s="3">
        <f t="shared" si="1"/>
        <v>861583.67978657258</v>
      </c>
      <c r="AC2" s="3">
        <f t="shared" si="1"/>
        <v>877152.93687344634</v>
      </c>
      <c r="AD2" s="3">
        <f t="shared" si="1"/>
        <v>915317.84474000521</v>
      </c>
      <c r="AE2" s="3">
        <f t="shared" si="1"/>
        <v>929882.17457707925</v>
      </c>
      <c r="AF2" s="3">
        <f t="shared" si="1"/>
        <v>936061.01976711245</v>
      </c>
      <c r="AG2" s="3">
        <f t="shared" si="1"/>
        <v>981205.79628372146</v>
      </c>
      <c r="AH2" s="3">
        <f t="shared" si="1"/>
        <v>986425.58500007982</v>
      </c>
      <c r="AI2" s="3">
        <f t="shared" si="1"/>
        <v>999629.29391344497</v>
      </c>
      <c r="AJ2" s="3">
        <f t="shared" si="1"/>
        <v>1053436.1654457885</v>
      </c>
      <c r="AK2" s="3">
        <f t="shared" si="1"/>
        <v>1078364.6740292315</v>
      </c>
      <c r="AL2" s="3">
        <f t="shared" si="1"/>
        <v>1099660.6993003385</v>
      </c>
      <c r="AM2" s="3">
        <f t="shared" si="1"/>
        <v>1159655.4491854382</v>
      </c>
      <c r="AN2" s="3">
        <f t="shared" si="1"/>
        <v>1161426.0777758243</v>
      </c>
      <c r="AO2" s="3">
        <f t="shared" si="1"/>
        <v>1171247.5137725126</v>
      </c>
      <c r="AP2" s="3">
        <f t="shared" si="1"/>
        <v>1203775.1992049746</v>
      </c>
      <c r="AQ2" s="3">
        <f t="shared" si="1"/>
        <v>1212810.7709507609</v>
      </c>
      <c r="AR2" s="3">
        <f t="shared" si="1"/>
        <v>1213567.2293725794</v>
      </c>
      <c r="AS2" s="3">
        <f t="shared" si="1"/>
        <v>1253393.937917013</v>
      </c>
      <c r="AT2" s="3">
        <f t="shared" si="1"/>
        <v>1253397.9646376311</v>
      </c>
      <c r="AU2" s="3">
        <f t="shared" si="1"/>
        <v>1261486.2436495058</v>
      </c>
      <c r="AV2" s="3">
        <f t="shared" si="1"/>
        <v>1310276.0816747991</v>
      </c>
      <c r="AW2" s="3">
        <f t="shared" si="1"/>
        <v>1330284.0548878293</v>
      </c>
      <c r="AX2" s="3">
        <f t="shared" si="1"/>
        <v>1346754.1813833818</v>
      </c>
      <c r="AY2" s="3">
        <f t="shared" si="1"/>
        <v>1402015.8435501615</v>
      </c>
      <c r="AZ2" s="3">
        <f>SUM(P2:AA2)</f>
        <v>7788574.4488206748</v>
      </c>
      <c r="BA2" s="3">
        <f>SUM(AB2:AM2)</f>
        <v>11878375.318902258</v>
      </c>
      <c r="BB2" s="3">
        <f>SUM(AN2:AY2)</f>
        <v>15120435.098776974</v>
      </c>
    </row>
    <row r="3" spans="1:54" x14ac:dyDescent="0.3">
      <c r="A3" s="5" t="s">
        <v>18</v>
      </c>
      <c r="B3" s="18">
        <v>6.0000000000000001E-3</v>
      </c>
      <c r="C3" s="1">
        <f>LS!C25*Surrend_LS!$B3</f>
        <v>54</v>
      </c>
      <c r="D3" s="1">
        <f>(LS!D25+Surrend_LS!C13)*Surrend_LS!$B3</f>
        <v>107.676</v>
      </c>
      <c r="E3" s="1">
        <f>(LS!E25+Surrend_LS!D13)*Surrend_LS!$B3</f>
        <v>179.029944</v>
      </c>
      <c r="F3" s="1">
        <f>(LS!F25+Surrend_LS!E13)*Surrend_LS!$B3</f>
        <v>249.95576433599999</v>
      </c>
      <c r="G3" s="1">
        <f>(LS!G25+Surrend_LS!F13)*Surrend_LS!$B3</f>
        <v>320.456029749984</v>
      </c>
      <c r="H3" s="1">
        <f>(LS!H25+Surrend_LS!G13)*Surrend_LS!$B3</f>
        <v>390.53329357148408</v>
      </c>
      <c r="I3" s="1">
        <f>(LS!I25+Surrend_LS!H13)*Surrend_LS!$B3</f>
        <v>460.1900938100552</v>
      </c>
      <c r="J3" s="1">
        <f>(LS!J25+Surrend_LS!I13)*Surrend_LS!$B3</f>
        <v>529.42895324719484</v>
      </c>
      <c r="K3" s="1">
        <f>(LS!K25+Surrend_LS!J13)*Surrend_LS!$B3</f>
        <v>598.2523795277117</v>
      </c>
      <c r="L3" s="1">
        <f>(LS!L25+Surrend_LS!K13)*Surrend_LS!$B3</f>
        <v>666.66286525054545</v>
      </c>
      <c r="M3" s="1">
        <f>(LS!M25+Surrend_LS!L13)*Surrend_LS!$B3</f>
        <v>734.66288805904219</v>
      </c>
      <c r="N3" s="1">
        <f>(LS!N25+Surrend_LS!M13)*Surrend_LS!$B3</f>
        <v>802.25491073068793</v>
      </c>
      <c r="O3" s="1">
        <f t="shared" ref="O3:O10" si="2">SUM(C3:N3)</f>
        <v>5093.103122282705</v>
      </c>
      <c r="P3" s="1">
        <f>(LS!P25+Surrend_LS!O13)*Surrend_LS!$B3</f>
        <v>869.44138126630378</v>
      </c>
      <c r="Q3" s="1">
        <f>(LS!Q25+Surrend_LS!P13)*Surrend_LS!$B3</f>
        <v>936.2247329787059</v>
      </c>
      <c r="R3" s="1">
        <f>(LS!R25+Surrend_LS!Q13)*Surrend_LS!$B3</f>
        <v>1002.6073845808336</v>
      </c>
      <c r="S3" s="1">
        <f>(LS!S25+Surrend_LS!R13)*Surrend_LS!$B3</f>
        <v>1068.5917402733487</v>
      </c>
      <c r="T3" s="1">
        <f>(LS!T25+Surrend_LS!S13)*Surrend_LS!$B3</f>
        <v>1134.1801898317085</v>
      </c>
      <c r="U3" s="1">
        <f>(LS!U25+Surrend_LS!T13)*Surrend_LS!$B3</f>
        <v>1199.3751086927184</v>
      </c>
      <c r="V3" s="1">
        <f>(LS!V25+Surrend_LS!U13)*Surrend_LS!$B3</f>
        <v>1264.1788580405621</v>
      </c>
      <c r="W3" s="1">
        <f>(LS!W25+Surrend_LS!V13)*Surrend_LS!$B3</f>
        <v>1328.5937848923186</v>
      </c>
      <c r="X3" s="1">
        <f>(LS!X25+Surrend_LS!W13)*Surrend_LS!$B3</f>
        <v>1392.6222221829648</v>
      </c>
      <c r="Y3" s="1">
        <f>(LS!Y25+Surrend_LS!X13)*Surrend_LS!$B3</f>
        <v>1456.2664888498671</v>
      </c>
      <c r="Z3" s="1">
        <f>(LS!Z25+Surrend_LS!Y13)*Surrend_LS!$B3</f>
        <v>1519.5288899167679</v>
      </c>
      <c r="AA3" s="1">
        <f>(LS!AA25+Surrend_LS!Z13)*Surrend_LS!$B3</f>
        <v>1582.411716577267</v>
      </c>
      <c r="AB3" s="1">
        <f>(LS!AB25+Surrend_LS!AA13)*Surrend_LS!$B3</f>
        <v>1644.9172462778035</v>
      </c>
      <c r="AC3" s="1">
        <f>(LS!AC25+Surrend_LS!AB13)*Surrend_LS!$B3</f>
        <v>1707.0477428001368</v>
      </c>
      <c r="AD3" s="1">
        <f>(LS!AD25+Surrend_LS!AC13)*Surrend_LS!$B3</f>
        <v>1768.8054563433359</v>
      </c>
      <c r="AE3" s="1">
        <f>(LS!AE25+Surrend_LS!AD13)*Surrend_LS!$B3</f>
        <v>1830.1926236052759</v>
      </c>
      <c r="AF3" s="1">
        <f>(LS!AF25+Surrend_LS!AE13)*Surrend_LS!$B3</f>
        <v>1891.2114678636444</v>
      </c>
      <c r="AG3" s="1">
        <f>(LS!AG25+Surrend_LS!AF13)*Surrend_LS!$B3</f>
        <v>1951.8641990564624</v>
      </c>
      <c r="AH3" s="1">
        <f>(LS!AH25+Surrend_LS!AG13)*Surrend_LS!$B3</f>
        <v>2012.1530138621238</v>
      </c>
      <c r="AI3" s="1">
        <f>(LS!AI25+Surrend_LS!AH13)*Surrend_LS!$B3</f>
        <v>2072.0800957789511</v>
      </c>
      <c r="AJ3" s="1">
        <f>(LS!AJ25+Surrend_LS!AI13)*Surrend_LS!$B3</f>
        <v>2131.6476152042769</v>
      </c>
      <c r="AK3" s="1">
        <f>(LS!AK25+Surrend_LS!AJ13)*Surrend_LS!$B3</f>
        <v>2190.8577295130513</v>
      </c>
      <c r="AL3" s="1">
        <f>(LS!AL25+Surrend_LS!AK13)*Surrend_LS!$B3</f>
        <v>2249.7125831359731</v>
      </c>
      <c r="AM3" s="1">
        <f>(LS!AM25+Surrend_LS!AL13)*Surrend_LS!$B3</f>
        <v>2308.2143076371572</v>
      </c>
      <c r="AN3" s="1">
        <f>(LS!AN25+Surrend_LS!AM13)*Surrend_LS!$B3</f>
        <v>2366.3650217913346</v>
      </c>
      <c r="AO3" s="1">
        <f>(LS!AO25+Surrend_LS!AN13)*Surrend_LS!$B3</f>
        <v>2424.1668316605865</v>
      </c>
      <c r="AP3" s="1">
        <f>(LS!AP25+Surrend_LS!AO13)*Surrend_LS!$B3</f>
        <v>2481.6218306706232</v>
      </c>
      <c r="AQ3" s="1">
        <f>(LS!AQ25+Surrend_LS!AP13)*Surrend_LS!$B3</f>
        <v>2538.7320996865992</v>
      </c>
      <c r="AR3" s="1">
        <f>(LS!AR25+Surrend_LS!AQ13)*Surrend_LS!$B3</f>
        <v>2595.4997070884797</v>
      </c>
      <c r="AS3" s="1">
        <f>(LS!AS25+Surrend_LS!AR13)*Surrend_LS!$B3</f>
        <v>2651.9267088459492</v>
      </c>
      <c r="AT3" s="1">
        <f>(LS!AT25+Surrend_LS!AS13)*Surrend_LS!$B3</f>
        <v>2708.0151485928736</v>
      </c>
      <c r="AU3" s="1">
        <f>(LS!AU25+Surrend_LS!AT13)*Surrend_LS!$B3</f>
        <v>2763.7670577013159</v>
      </c>
      <c r="AV3" s="1">
        <f>(LS!AV25+Surrend_LS!AU13)*Surrend_LS!$B3</f>
        <v>2819.1844553551082</v>
      </c>
      <c r="AW3" s="1">
        <f>(LS!AW25+Surrend_LS!AV13)*Surrend_LS!$B3</f>
        <v>2874.2693486229778</v>
      </c>
      <c r="AX3" s="1">
        <f>(LS!AX25+Surrend_LS!AW13)*Surrend_LS!$B3</f>
        <v>2929.0237325312396</v>
      </c>
      <c r="AY3" s="1">
        <f>(LS!AY25+Surrend_LS!AX13)*Surrend_LS!$B3</f>
        <v>2983.4495901360524</v>
      </c>
      <c r="AZ3" s="1">
        <f t="shared" ref="AZ3:AZ10" si="3">SUM(P3:AA3)</f>
        <v>14754.022498083368</v>
      </c>
      <c r="BA3" s="1">
        <f t="shared" ref="BA3:BA10" si="4">SUM(AB3:AM3)</f>
        <v>23758.704081078195</v>
      </c>
      <c r="BB3" s="1">
        <f t="shared" ref="BB3:BB10" si="5">SUM(AN3:AY3)</f>
        <v>32136.021532683142</v>
      </c>
    </row>
    <row r="4" spans="1:54" x14ac:dyDescent="0.3">
      <c r="A4" s="5" t="s">
        <v>19</v>
      </c>
      <c r="B4" s="18">
        <v>1.4999999999999999E-2</v>
      </c>
      <c r="C4" s="1">
        <f>LS!C26*Surrend_LS!$B4</f>
        <v>37.5</v>
      </c>
      <c r="D4" s="1">
        <f>(LS!D26+Surrend_LS!C14)*Surrend_LS!$B4</f>
        <v>74.4375</v>
      </c>
      <c r="E4" s="1">
        <f>(LS!E26+Surrend_LS!D14)*Surrend_LS!$B4</f>
        <v>110.8209375</v>
      </c>
      <c r="F4" s="1">
        <f>(LS!F26+Surrend_LS!E14)*Surrend_LS!$B4</f>
        <v>146.65862343749998</v>
      </c>
      <c r="G4" s="1">
        <f>(LS!G26+Surrend_LS!F14)*Surrend_LS!$B4</f>
        <v>181.95874408593747</v>
      </c>
      <c r="H4" s="1">
        <f>(LS!H26+Surrend_LS!G14)*Surrend_LS!$B4</f>
        <v>216.7293629246484</v>
      </c>
      <c r="I4" s="1">
        <f>(LS!I26+Surrend_LS!H14)*Surrend_LS!$B4</f>
        <v>250.97842248077868</v>
      </c>
      <c r="J4" s="1">
        <f>(LS!J26+Surrend_LS!I14)*Surrend_LS!$B4</f>
        <v>284.71374614356699</v>
      </c>
      <c r="K4" s="1">
        <f>(LS!K26+Surrend_LS!J14)*Surrend_LS!$B4</f>
        <v>280.44303995141348</v>
      </c>
      <c r="L4" s="1">
        <f>(LS!L26+Surrend_LS!K14)*Surrend_LS!$B4</f>
        <v>313.73639435214233</v>
      </c>
      <c r="M4" s="1">
        <f>(LS!M26+Surrend_LS!L14)*Surrend_LS!$B4</f>
        <v>309.03034843686021</v>
      </c>
      <c r="N4" s="1">
        <f>(LS!N26+Surrend_LS!M14)*Surrend_LS!$B4</f>
        <v>341.89489321030732</v>
      </c>
      <c r="O4" s="1">
        <f t="shared" si="2"/>
        <v>2548.9020125231546</v>
      </c>
      <c r="P4" s="1">
        <f>(LS!P26+Surrend_LS!O14)*Surrend_LS!$B4</f>
        <v>374.26646981215265</v>
      </c>
      <c r="Q4" s="1">
        <f>(LS!Q26+Surrend_LS!P14)*Surrend_LS!$B4</f>
        <v>406.15247276497041</v>
      </c>
      <c r="R4" s="1">
        <f>(LS!R26+Surrend_LS!Q14)*Surrend_LS!$B4</f>
        <v>437.56018567349582</v>
      </c>
      <c r="S4" s="1">
        <f>(LS!S26+Surrend_LS!R14)*Surrend_LS!$B4</f>
        <v>468.4967828883934</v>
      </c>
      <c r="T4" s="1">
        <f>(LS!T26+Surrend_LS!S14)*Surrend_LS!$B4</f>
        <v>498.96933114506754</v>
      </c>
      <c r="U4" s="1">
        <f>(LS!U26+Surrend_LS!T14)*Surrend_LS!$B4</f>
        <v>528.98479117789157</v>
      </c>
      <c r="V4" s="1">
        <f>(LS!V26+Surrend_LS!U14)*Surrend_LS!$B4</f>
        <v>558.55001931022309</v>
      </c>
      <c r="W4" s="1">
        <f>(LS!W26+Surrend_LS!V14)*Surrend_LS!$B4</f>
        <v>587.67176902056985</v>
      </c>
      <c r="X4" s="1">
        <f>(LS!X26+Surrend_LS!W14)*Surrend_LS!$B4</f>
        <v>578.85669248526131</v>
      </c>
      <c r="Y4" s="1">
        <f>(LS!Y26+Surrend_LS!X14)*Surrend_LS!$B4</f>
        <v>607.67384209798229</v>
      </c>
      <c r="Z4" s="1">
        <f>(LS!Z26+Surrend_LS!Y14)*Surrend_LS!$B4</f>
        <v>598.55873446651265</v>
      </c>
      <c r="AA4" s="1">
        <f>(LS!AA26+Surrend_LS!Z14)*Surrend_LS!$B4</f>
        <v>627.08035344951497</v>
      </c>
      <c r="AB4" s="1">
        <f>(LS!AB26+Surrend_LS!AA14)*Surrend_LS!$B4</f>
        <v>655.17414814777226</v>
      </c>
      <c r="AC4" s="1">
        <f>(LS!AC26+Surrend_LS!AB14)*Surrend_LS!$B4</f>
        <v>682.8465359255556</v>
      </c>
      <c r="AD4" s="1">
        <f>(LS!AD26+Surrend_LS!AC14)*Surrend_LS!$B4</f>
        <v>710.1038378866723</v>
      </c>
      <c r="AE4" s="1">
        <f>(LS!AE26+Surrend_LS!AD14)*Surrend_LS!$B4</f>
        <v>736.95228031837223</v>
      </c>
      <c r="AF4" s="1">
        <f>(LS!AF26+Surrend_LS!AE14)*Surrend_LS!$B4</f>
        <v>763.39799611359661</v>
      </c>
      <c r="AG4" s="1">
        <f>(LS!AG26+Surrend_LS!AF14)*Surrend_LS!$B4</f>
        <v>789.44702617189262</v>
      </c>
      <c r="AH4" s="1">
        <f>(LS!AH26+Surrend_LS!AG14)*Surrend_LS!$B4</f>
        <v>815.10532077931418</v>
      </c>
      <c r="AI4" s="1">
        <f>(LS!AI26+Surrend_LS!AH14)*Surrend_LS!$B4</f>
        <v>840.37874096762448</v>
      </c>
      <c r="AJ4" s="1">
        <f>(LS!AJ26+Surrend_LS!AI14)*Surrend_LS!$B4</f>
        <v>827.77305985311011</v>
      </c>
      <c r="AK4" s="1">
        <f>(LS!AK26+Surrend_LS!AJ14)*Surrend_LS!$B4</f>
        <v>852.85646395531342</v>
      </c>
      <c r="AL4" s="1">
        <f>(LS!AL26+Surrend_LS!AK14)*Surrend_LS!$B4</f>
        <v>840.06361699598369</v>
      </c>
      <c r="AM4" s="1">
        <f>(LS!AM26+Surrend_LS!AL14)*Surrend_LS!$B4</f>
        <v>864.96266274104391</v>
      </c>
      <c r="AN4" s="1">
        <f>(LS!AN26+Surrend_LS!AM14)*Surrend_LS!$B4</f>
        <v>889.48822279992828</v>
      </c>
      <c r="AO4" s="1">
        <f>(LS!AO26+Surrend_LS!AN14)*Surrend_LS!$B4</f>
        <v>913.64589945792932</v>
      </c>
      <c r="AP4" s="1">
        <f>(LS!AP26+Surrend_LS!AO14)*Surrend_LS!$B4</f>
        <v>937.44121096606034</v>
      </c>
      <c r="AQ4" s="1">
        <f>(LS!AQ26+Surrend_LS!AP14)*Surrend_LS!$B4</f>
        <v>960.8795928015694</v>
      </c>
      <c r="AR4" s="1">
        <f>(LS!AR26+Surrend_LS!AQ14)*Surrend_LS!$B4</f>
        <v>983.96639890954589</v>
      </c>
      <c r="AS4" s="1">
        <f>(LS!AS26+Surrend_LS!AR14)*Surrend_LS!$B4</f>
        <v>1006.7069029259028</v>
      </c>
      <c r="AT4" s="1">
        <f>(LS!AT26+Surrend_LS!AS14)*Surrend_LS!$B4</f>
        <v>1029.1062993820142</v>
      </c>
      <c r="AU4" s="1">
        <f>(LS!AU26+Surrend_LS!AT14)*Surrend_LS!$B4</f>
        <v>1051.1697048912843</v>
      </c>
      <c r="AV4" s="1">
        <f>(LS!AV26+Surrend_LS!AU14)*Surrend_LS!$B4</f>
        <v>1035.4021593179148</v>
      </c>
      <c r="AW4" s="1">
        <f>(LS!AW26+Surrend_LS!AV14)*Surrend_LS!$B4</f>
        <v>1057.3711269281459</v>
      </c>
      <c r="AX4" s="1">
        <f>(LS!AX26+Surrend_LS!AW14)*Surrend_LS!$B4</f>
        <v>1041.5105600242239</v>
      </c>
      <c r="AY4" s="1">
        <f>(LS!AY26+Surrend_LS!AX14)*Surrend_LS!$B4</f>
        <v>1063.3879016238604</v>
      </c>
      <c r="AZ4" s="1">
        <f t="shared" si="3"/>
        <v>6272.8214442920362</v>
      </c>
      <c r="BA4" s="1">
        <f t="shared" si="4"/>
        <v>9379.0616898562494</v>
      </c>
      <c r="BB4" s="1">
        <f t="shared" si="5"/>
        <v>11970.075980028381</v>
      </c>
    </row>
    <row r="5" spans="1:54" x14ac:dyDescent="0.3">
      <c r="A5" s="5" t="s">
        <v>20</v>
      </c>
      <c r="B5" s="18">
        <v>1.7999999999999999E-2</v>
      </c>
      <c r="C5" s="1">
        <f>LS!C27*Surrend_LS!$B5</f>
        <v>899.99999999999989</v>
      </c>
      <c r="D5" s="1">
        <f>(LS!D27+Surrend_LS!C15)*Surrend_LS!$B5</f>
        <v>883.8</v>
      </c>
      <c r="E5" s="1">
        <f>(LS!E27+Surrend_LS!D15)*Surrend_LS!$B5</f>
        <v>1767.8915999999999</v>
      </c>
      <c r="F5" s="1">
        <f>(LS!F27+Surrend_LS!E15)*Surrend_LS!$B5</f>
        <v>1736.0695511999998</v>
      </c>
      <c r="G5" s="1">
        <f>(LS!G27+Surrend_LS!F15)*Surrend_LS!$B5</f>
        <v>2604.8202992783999</v>
      </c>
      <c r="H5" s="1">
        <f>(LS!H27+Surrend_LS!G15)*Surrend_LS!$B5</f>
        <v>2557.9335338913888</v>
      </c>
      <c r="I5" s="1">
        <f>(LS!I27+Surrend_LS!H15)*Surrend_LS!$B5</f>
        <v>3411.8907302813436</v>
      </c>
      <c r="J5" s="1">
        <f>(LS!J27+Surrend_LS!I15)*Surrend_LS!$B5</f>
        <v>3350.4766971362797</v>
      </c>
      <c r="K5" s="1">
        <f>(LS!K27+Surrend_LS!J15)*Surrend_LS!$B5</f>
        <v>4190.1681165878272</v>
      </c>
      <c r="L5" s="1">
        <f>(LS!L27+Surrend_LS!K15)*Surrend_LS!$B5</f>
        <v>4114.7450904892457</v>
      </c>
      <c r="M5" s="1">
        <f>(LS!M27+Surrend_LS!L15)*Surrend_LS!$B5</f>
        <v>4940.6796788604388</v>
      </c>
      <c r="N5" s="1">
        <f>(LS!N27+Surrend_LS!M15)*Surrend_LS!$B5</f>
        <v>4851.7474446409515</v>
      </c>
      <c r="O5" s="1">
        <f t="shared" si="2"/>
        <v>35310.222742365877</v>
      </c>
      <c r="P5" s="1">
        <f>(LS!P27+Surrend_LS!O15)*Surrend_LS!$B5</f>
        <v>5664.4159906374143</v>
      </c>
      <c r="Q5" s="1">
        <f>(LS!Q27+Surrend_LS!P15)*Surrend_LS!$B5</f>
        <v>5562.4565028059405</v>
      </c>
      <c r="R5" s="1">
        <f>(LS!R27+Surrend_LS!Q15)*Surrend_LS!$B5</f>
        <v>6362.332285755434</v>
      </c>
      <c r="S5" s="1">
        <f>(LS!S27+Surrend_LS!R15)*Surrend_LS!$B5</f>
        <v>6247.8103046118358</v>
      </c>
      <c r="T5" s="1">
        <f>(LS!T27+Surrend_LS!S15)*Surrend_LS!$B5</f>
        <v>7035.3497191288225</v>
      </c>
      <c r="U5" s="1">
        <f>(LS!U27+Surrend_LS!T15)*Surrend_LS!$B5</f>
        <v>6908.7134241845042</v>
      </c>
      <c r="V5" s="1">
        <f>(LS!V27+Surrend_LS!U15)*Surrend_LS!$B5</f>
        <v>7684.3565825491833</v>
      </c>
      <c r="W5" s="1">
        <f>(LS!W27+Surrend_LS!V15)*Surrend_LS!$B5</f>
        <v>7546.0381640632986</v>
      </c>
      <c r="X5" s="1">
        <f>(LS!X27+Surrend_LS!W15)*Surrend_LS!$B5</f>
        <v>8310.2094771101583</v>
      </c>
      <c r="Y5" s="1">
        <f>(LS!Y27+Surrend_LS!X15)*Surrend_LS!$B5</f>
        <v>8160.6257065221753</v>
      </c>
      <c r="Z5" s="1">
        <f>(LS!Z27+Surrend_LS!Y15)*Surrend_LS!$B5</f>
        <v>8913.7344438047749</v>
      </c>
      <c r="AA5" s="1">
        <f>(LS!AA27+Surrend_LS!Z15)*Surrend_LS!$B5</f>
        <v>8753.287223816289</v>
      </c>
      <c r="AB5" s="1">
        <f>(LS!AB27+Surrend_LS!AA15)*Surrend_LS!$B5</f>
        <v>9495.7280537875977</v>
      </c>
      <c r="AC5" s="1">
        <f>(LS!AC27+Surrend_LS!AB15)*Surrend_LS!$B5</f>
        <v>9324.8049488194192</v>
      </c>
      <c r="AD5" s="1">
        <f>(LS!AD27+Surrend_LS!AC15)*Surrend_LS!$B5</f>
        <v>10056.958459740672</v>
      </c>
      <c r="AE5" s="1">
        <f>(LS!AE27+Surrend_LS!AD15)*Surrend_LS!$B5</f>
        <v>9875.9332074653412</v>
      </c>
      <c r="AF5" s="1">
        <f>(LS!AF27+Surrend_LS!AE15)*Surrend_LS!$B5</f>
        <v>10598.166409730964</v>
      </c>
      <c r="AG5" s="1">
        <f>(LS!AG27+Surrend_LS!AF15)*Surrend_LS!$B5</f>
        <v>10407.399414355808</v>
      </c>
      <c r="AH5" s="1">
        <f>(LS!AH27+Surrend_LS!AG15)*Surrend_LS!$B5</f>
        <v>11120.066224897404</v>
      </c>
      <c r="AI5" s="1">
        <f>(LS!AI27+Surrend_LS!AH15)*Surrend_LS!$B5</f>
        <v>10919.905032849252</v>
      </c>
      <c r="AJ5" s="1">
        <f>(LS!AJ27+Surrend_LS!AI15)*Surrend_LS!$B5</f>
        <v>11623.346742257965</v>
      </c>
      <c r="AK5" s="1">
        <f>(LS!AK27+Surrend_LS!AJ15)*Surrend_LS!$B5</f>
        <v>11414.126500897322</v>
      </c>
      <c r="AL5" s="1">
        <f>(LS!AL27+Surrend_LS!AK15)*Surrend_LS!$B5</f>
        <v>12108.672223881169</v>
      </c>
      <c r="AM5" s="1">
        <f>(LS!AM27+Surrend_LS!AL15)*Surrend_LS!$B5</f>
        <v>11890.716123851309</v>
      </c>
      <c r="AN5" s="1">
        <f>(LS!AN27+Surrend_LS!AM15)*Surrend_LS!$B5</f>
        <v>12576.683233621985</v>
      </c>
      <c r="AO5" s="1">
        <f>(LS!AO27+Surrend_LS!AN15)*Surrend_LS!$B5</f>
        <v>12350.302935416788</v>
      </c>
      <c r="AP5" s="1">
        <f>(LS!AP27+Surrend_LS!AO15)*Surrend_LS!$B5</f>
        <v>13027.997482579285</v>
      </c>
      <c r="AQ5" s="1">
        <f>(LS!AQ27+Surrend_LS!AP15)*Surrend_LS!$B5</f>
        <v>12793.493527892859</v>
      </c>
      <c r="AR5" s="1">
        <f>(LS!AR27+Surrend_LS!AQ15)*Surrend_LS!$B5</f>
        <v>13463.210644390787</v>
      </c>
      <c r="AS5" s="1">
        <f>(LS!AS27+Surrend_LS!AR15)*Surrend_LS!$B5</f>
        <v>13220.872852791752</v>
      </c>
      <c r="AT5" s="1">
        <f>(LS!AT27+Surrend_LS!AS15)*Surrend_LS!$B5</f>
        <v>13882.897141441501</v>
      </c>
      <c r="AU5" s="1">
        <f>(LS!AU27+Surrend_LS!AT15)*Surrend_LS!$B5</f>
        <v>13633.004992895554</v>
      </c>
      <c r="AV5" s="1">
        <f>(LS!AV27+Surrend_LS!AU15)*Surrend_LS!$B5</f>
        <v>14287.610903023435</v>
      </c>
      <c r="AW5" s="1">
        <f>(LS!AW27+Surrend_LS!AV15)*Surrend_LS!$B5</f>
        <v>14030.433906769013</v>
      </c>
      <c r="AX5" s="1">
        <f>(LS!AX27+Surrend_LS!AW15)*Surrend_LS!$B5</f>
        <v>14677.886096447171</v>
      </c>
      <c r="AY5" s="1">
        <f>(LS!AY27+Surrend_LS!AX15)*Surrend_LS!$B5</f>
        <v>14413.684146711123</v>
      </c>
      <c r="AZ5" s="1">
        <f t="shared" si="3"/>
        <v>87149.329824989836</v>
      </c>
      <c r="BA5" s="1">
        <f t="shared" si="4"/>
        <v>128835.82334253422</v>
      </c>
      <c r="BB5" s="1">
        <f t="shared" si="5"/>
        <v>162358.07786398125</v>
      </c>
    </row>
    <row r="6" spans="1:54" x14ac:dyDescent="0.3">
      <c r="A6" s="5" t="s">
        <v>21</v>
      </c>
      <c r="B6" s="18">
        <v>0.02</v>
      </c>
      <c r="C6" s="1">
        <f>LS!C28*Surrend_LS!$B6</f>
        <v>5000</v>
      </c>
      <c r="D6" s="1">
        <f>(LS!D28+Surrend_LS!C16)*Surrend_LS!$B6</f>
        <v>9900</v>
      </c>
      <c r="E6" s="1">
        <f>(LS!E28+Surrend_LS!D16)*Surrend_LS!$B6</f>
        <v>9702</v>
      </c>
      <c r="F6" s="1">
        <f>(LS!F28+Surrend_LS!E16)*Surrend_LS!$B6</f>
        <v>14507.960000000001</v>
      </c>
      <c r="G6" s="1">
        <f>(LS!G28+Surrend_LS!F16)*Surrend_LS!$B6</f>
        <v>19217.800800000001</v>
      </c>
      <c r="H6" s="1">
        <f>(LS!H28+Surrend_LS!G16)*Surrend_LS!$B6</f>
        <v>18833.444784000003</v>
      </c>
      <c r="I6" s="1">
        <f>(LS!I28+Surrend_LS!H16)*Surrend_LS!$B6</f>
        <v>23456.775888320004</v>
      </c>
      <c r="J6" s="1">
        <f>(LS!J28+Surrend_LS!I16)*Surrend_LS!$B6</f>
        <v>27987.640370553603</v>
      </c>
      <c r="K6" s="1">
        <f>(LS!K28+Surrend_LS!J16)*Surrend_LS!$B6</f>
        <v>27427.887563142529</v>
      </c>
      <c r="L6" s="1">
        <f>(LS!L28+Surrend_LS!K16)*Surrend_LS!$B6</f>
        <v>26879.329811879681</v>
      </c>
      <c r="M6" s="1">
        <f>(LS!M28+Surrend_LS!L16)*Surrend_LS!$B6</f>
        <v>31341.743215642087</v>
      </c>
      <c r="N6" s="1">
        <f>(LS!N28+Surrend_LS!M16)*Surrend_LS!$B6</f>
        <v>30714.908351329243</v>
      </c>
      <c r="O6" s="1">
        <f t="shared" si="2"/>
        <v>244969.49078486714</v>
      </c>
      <c r="P6" s="1">
        <f>(LS!P28+Surrend_LS!O16)*Surrend_LS!$B6</f>
        <v>35100.610184302663</v>
      </c>
      <c r="Q6" s="1">
        <f>(LS!Q28+Surrend_LS!P16)*Surrend_LS!$B6</f>
        <v>39398.597980616607</v>
      </c>
      <c r="R6" s="1">
        <f>(LS!R28+Surrend_LS!Q16)*Surrend_LS!$B6</f>
        <v>38610.626021004275</v>
      </c>
      <c r="S6" s="1">
        <f>(LS!S28+Surrend_LS!R16)*Surrend_LS!$B6</f>
        <v>42838.413500584196</v>
      </c>
      <c r="T6" s="1">
        <f>(LS!T28+Surrend_LS!S16)*Surrend_LS!$B6</f>
        <v>46981.645230572511</v>
      </c>
      <c r="U6" s="1">
        <f>(LS!U28+Surrend_LS!T16)*Surrend_LS!$B6</f>
        <v>46042.012325961063</v>
      </c>
      <c r="V6" s="1">
        <f>(LS!V28+Surrend_LS!U16)*Surrend_LS!$B6</f>
        <v>50121.172079441836</v>
      </c>
      <c r="W6" s="1">
        <f>(LS!W28+Surrend_LS!V16)*Surrend_LS!$B6</f>
        <v>54118.748637853008</v>
      </c>
      <c r="X6" s="1">
        <f>(LS!X28+Surrend_LS!W16)*Surrend_LS!$B6</f>
        <v>53036.37366509594</v>
      </c>
      <c r="Y6" s="1">
        <f>(LS!Y28+Surrend_LS!X16)*Surrend_LS!$B6</f>
        <v>51975.646191794025</v>
      </c>
      <c r="Z6" s="1">
        <f>(LS!Z28+Surrend_LS!Y16)*Surrend_LS!$B6</f>
        <v>55936.133267958146</v>
      </c>
      <c r="AA6" s="1">
        <f>(LS!AA28+Surrend_LS!Z16)*Surrend_LS!$B6</f>
        <v>54817.410602598982</v>
      </c>
      <c r="AB6" s="1">
        <f>(LS!AB28+Surrend_LS!AA16)*Surrend_LS!$B6</f>
        <v>58721.062390547006</v>
      </c>
      <c r="AC6" s="1">
        <f>(LS!AC28+Surrend_LS!AB16)*Surrend_LS!$B6</f>
        <v>62546.641142736073</v>
      </c>
      <c r="AD6" s="1">
        <f>(LS!AD28+Surrend_LS!AC16)*Surrend_LS!$B6</f>
        <v>61295.708319881349</v>
      </c>
      <c r="AE6" s="1">
        <f>(LS!AE28+Surrend_LS!AD16)*Surrend_LS!$B6</f>
        <v>65069.794153483715</v>
      </c>
      <c r="AF6" s="1">
        <f>(LS!AF28+Surrend_LS!AE16)*Surrend_LS!$B6</f>
        <v>68768.398270414051</v>
      </c>
      <c r="AG6" s="1">
        <f>(LS!AG28+Surrend_LS!AF16)*Surrend_LS!$B6</f>
        <v>67393.030305005756</v>
      </c>
      <c r="AH6" s="1">
        <f>(LS!AH28+Surrend_LS!AG16)*Surrend_LS!$B6</f>
        <v>71045.169698905651</v>
      </c>
      <c r="AI6" s="1">
        <f>(LS!AI28+Surrend_LS!AH16)*Surrend_LS!$B6</f>
        <v>74624.266304927529</v>
      </c>
      <c r="AJ6" s="1">
        <f>(LS!AJ28+Surrend_LS!AI16)*Surrend_LS!$B6</f>
        <v>73131.780978828989</v>
      </c>
      <c r="AK6" s="1">
        <f>(LS!AK28+Surrend_LS!AJ16)*Surrend_LS!$B6</f>
        <v>71669.145359252405</v>
      </c>
      <c r="AL6" s="1">
        <f>(LS!AL28+Surrend_LS!AK16)*Surrend_LS!$B6</f>
        <v>75235.762452067356</v>
      </c>
      <c r="AM6" s="1">
        <f>(LS!AM28+Surrend_LS!AL16)*Surrend_LS!$B6</f>
        <v>73731.047203025999</v>
      </c>
      <c r="AN6" s="1">
        <f>(LS!AN28+Surrend_LS!AM16)*Surrend_LS!$B6</f>
        <v>77256.426258965497</v>
      </c>
      <c r="AO6" s="1">
        <f>(LS!AO28+Surrend_LS!AN16)*Surrend_LS!$B6</f>
        <v>80711.297733786181</v>
      </c>
      <c r="AP6" s="1">
        <f>(LS!AP28+Surrend_LS!AO16)*Surrend_LS!$B6</f>
        <v>79097.071779110454</v>
      </c>
      <c r="AQ6" s="1">
        <f>(LS!AQ28+Surrend_LS!AP16)*Surrend_LS!$B6</f>
        <v>82515.130343528246</v>
      </c>
      <c r="AR6" s="1">
        <f>(LS!AR28+Surrend_LS!AQ16)*Surrend_LS!$B6</f>
        <v>85864.82773665768</v>
      </c>
      <c r="AS6" s="1">
        <f>(LS!AS28+Surrend_LS!AR16)*Surrend_LS!$B6</f>
        <v>84147.531181924511</v>
      </c>
      <c r="AT6" s="1">
        <f>(LS!AT28+Surrend_LS!AS16)*Surrend_LS!$B6</f>
        <v>87464.580558286019</v>
      </c>
      <c r="AU6" s="1">
        <f>(LS!AU28+Surrend_LS!AT16)*Surrend_LS!$B6</f>
        <v>90715.288947120294</v>
      </c>
      <c r="AV6" s="1">
        <f>(LS!AV28+Surrend_LS!AU16)*Surrend_LS!$B6</f>
        <v>88900.983168177889</v>
      </c>
      <c r="AW6" s="1">
        <f>(LS!AW28+Surrend_LS!AV16)*Surrend_LS!$B6</f>
        <v>87122.963504814325</v>
      </c>
      <c r="AX6" s="1">
        <f>(LS!AX28+Surrend_LS!AW16)*Surrend_LS!$B6</f>
        <v>90380.504234718028</v>
      </c>
      <c r="AY6" s="1">
        <f>(LS!AY28+Surrend_LS!AX16)*Surrend_LS!$B6</f>
        <v>88572.894150023669</v>
      </c>
      <c r="AZ6" s="1">
        <f t="shared" si="3"/>
        <v>568977.38968778332</v>
      </c>
      <c r="BA6" s="1">
        <f t="shared" si="4"/>
        <v>823231.80657907599</v>
      </c>
      <c r="BB6" s="1">
        <f t="shared" si="5"/>
        <v>1022749.4995971129</v>
      </c>
    </row>
    <row r="7" spans="1:54" x14ac:dyDescent="0.3">
      <c r="A7" s="5" t="s">
        <v>22</v>
      </c>
      <c r="B7" s="18">
        <v>0.02</v>
      </c>
      <c r="C7" s="1">
        <f>LS!C29*Surrend_LS!$B7</f>
        <v>0</v>
      </c>
      <c r="D7" s="1">
        <f>(LS!D29+Surrend_LS!C17)*Surrend_LS!$B7</f>
        <v>18000</v>
      </c>
      <c r="E7" s="1">
        <f>(LS!E29+Surrend_LS!D17)*Surrend_LS!$B7</f>
        <v>35640</v>
      </c>
      <c r="F7" s="1">
        <f>(LS!F29+Surrend_LS!E17)*Surrend_LS!$B7</f>
        <v>52927.200000000004</v>
      </c>
      <c r="G7" s="1">
        <f>(LS!G29+Surrend_LS!F17)*Surrend_LS!$B7</f>
        <v>69868.656000000003</v>
      </c>
      <c r="H7" s="1">
        <f>(LS!H29+Surrend_LS!G17)*Surrend_LS!$B7</f>
        <v>86471.282879999984</v>
      </c>
      <c r="I7" s="1">
        <f>(LS!I29+Surrend_LS!H17)*Surrend_LS!$B7</f>
        <v>102741.85722239999</v>
      </c>
      <c r="J7" s="1">
        <f>(LS!J29+Surrend_LS!I17)*Surrend_LS!$B7</f>
        <v>118687.02007795199</v>
      </c>
      <c r="K7" s="1">
        <f>(LS!K29+Surrend_LS!J17)*Surrend_LS!$B7</f>
        <v>152313.27967639297</v>
      </c>
      <c r="L7" s="1">
        <f>(LS!L29+Surrend_LS!K17)*Surrend_LS!$B7</f>
        <v>185267.01408286512</v>
      </c>
      <c r="M7" s="1">
        <f>(LS!M29+Surrend_LS!L17)*Surrend_LS!$B7</f>
        <v>217561.6738012078</v>
      </c>
      <c r="N7" s="1">
        <f>(LS!N29+Surrend_LS!M17)*Surrend_LS!$B7</f>
        <v>249210.44032518365</v>
      </c>
      <c r="O7" s="1">
        <f t="shared" si="2"/>
        <v>1288688.4240660015</v>
      </c>
      <c r="P7" s="1">
        <f>(LS!P29+Surrend_LS!O17)*Surrend_LS!$B7</f>
        <v>262226.23151868</v>
      </c>
      <c r="Q7" s="1">
        <f>(LS!Q29+Surrend_LS!P17)*Surrend_LS!$B7</f>
        <v>274981.70688830636</v>
      </c>
      <c r="R7" s="1">
        <f>(LS!R29+Surrend_LS!Q17)*Surrend_LS!$B7</f>
        <v>287482.07275054022</v>
      </c>
      <c r="S7" s="1">
        <f>(LS!S29+Surrend_LS!R17)*Surrend_LS!$B7</f>
        <v>299732.43129552942</v>
      </c>
      <c r="T7" s="1">
        <f>(LS!T29+Surrend_LS!S17)*Surrend_LS!$B7</f>
        <v>311737.78266961884</v>
      </c>
      <c r="U7" s="1">
        <f>(LS!U29+Surrend_LS!T17)*Surrend_LS!$B7</f>
        <v>323503.02701622649</v>
      </c>
      <c r="V7" s="1">
        <f>(LS!V29+Surrend_LS!U17)*Surrend_LS!$B7</f>
        <v>335032.96647590195</v>
      </c>
      <c r="W7" s="1">
        <f>(LS!W29+Surrend_LS!V17)*Surrend_LS!$B7</f>
        <v>346332.30714638392</v>
      </c>
      <c r="X7" s="1">
        <f>(LS!X29+Surrend_LS!W17)*Surrend_LS!$B7</f>
        <v>375405.66100345622</v>
      </c>
      <c r="Y7" s="1">
        <f>(LS!Y29+Surrend_LS!X17)*Surrend_LS!$B7</f>
        <v>403897.54778338707</v>
      </c>
      <c r="Z7" s="1">
        <f>(LS!Z29+Surrend_LS!Y17)*Surrend_LS!$B7</f>
        <v>431819.59682771936</v>
      </c>
      <c r="AA7" s="1">
        <f>(LS!AA29+Surrend_LS!Z17)*Surrend_LS!$B7</f>
        <v>459183.20489116496</v>
      </c>
      <c r="AB7" s="1">
        <f>(LS!AB29+Surrend_LS!AA17)*Surrend_LS!$B7</f>
        <v>467999.5407933417</v>
      </c>
      <c r="AC7" s="1">
        <f>(LS!AC29+Surrend_LS!AB17)*Surrend_LS!$B7</f>
        <v>476639.5499774749</v>
      </c>
      <c r="AD7" s="1">
        <f>(LS!AD29+Surrend_LS!AC17)*Surrend_LS!$B7</f>
        <v>485106.7589779254</v>
      </c>
      <c r="AE7" s="1">
        <f>(LS!AE29+Surrend_LS!AD17)*Surrend_LS!$B7</f>
        <v>493404.62379836693</v>
      </c>
      <c r="AF7" s="1">
        <f>(LS!AF29+Surrend_LS!AE17)*Surrend_LS!$B7</f>
        <v>501536.53132239962</v>
      </c>
      <c r="AG7" s="1">
        <f>(LS!AG29+Surrend_LS!AF17)*Surrend_LS!$B7</f>
        <v>509505.80069595162</v>
      </c>
      <c r="AH7" s="1">
        <f>(LS!AH29+Surrend_LS!AG17)*Surrend_LS!$B7</f>
        <v>517315.68468203256</v>
      </c>
      <c r="AI7" s="1">
        <f>(LS!AI29+Surrend_LS!AH17)*Surrend_LS!$B7</f>
        <v>524969.37098839192</v>
      </c>
      <c r="AJ7" s="1">
        <f>(LS!AJ29+Surrend_LS!AI17)*Surrend_LS!$B7</f>
        <v>550469.98356862401</v>
      </c>
      <c r="AK7" s="1">
        <f>(LS!AK29+Surrend_LS!AJ17)*Surrend_LS!$B7</f>
        <v>575460.58389725152</v>
      </c>
      <c r="AL7" s="1">
        <f>(LS!AL29+Surrend_LS!AK17)*Surrend_LS!$B7</f>
        <v>599951.37221930653</v>
      </c>
      <c r="AM7" s="1">
        <f>(LS!AM29+Surrend_LS!AL17)*Surrend_LS!$B7</f>
        <v>623952.34477492038</v>
      </c>
      <c r="AN7" s="1">
        <f>(LS!AN29+Surrend_LS!AM17)*Surrend_LS!$B7</f>
        <v>629473.29787942197</v>
      </c>
      <c r="AO7" s="1">
        <f>(LS!AO29+Surrend_LS!AN17)*Surrend_LS!$B7</f>
        <v>634883.83192183357</v>
      </c>
      <c r="AP7" s="1">
        <f>(LS!AP29+Surrend_LS!AO17)*Surrend_LS!$B7</f>
        <v>640186.15528339695</v>
      </c>
      <c r="AQ7" s="1">
        <f>(LS!AQ29+Surrend_LS!AP17)*Surrend_LS!$B7</f>
        <v>645382.43217772897</v>
      </c>
      <c r="AR7" s="1">
        <f>(LS!AR29+Surrend_LS!AQ17)*Surrend_LS!$B7</f>
        <v>650474.78353417444</v>
      </c>
      <c r="AS7" s="1">
        <f>(LS!AS29+Surrend_LS!AR17)*Surrend_LS!$B7</f>
        <v>655465.28786349099</v>
      </c>
      <c r="AT7" s="1">
        <f>(LS!AT29+Surrend_LS!AS17)*Surrend_LS!$B7</f>
        <v>660355.98210622114</v>
      </c>
      <c r="AU7" s="1">
        <f>(LS!AU29+Surrend_LS!AT17)*Surrend_LS!$B7</f>
        <v>665148.86246409675</v>
      </c>
      <c r="AV7" s="1">
        <f>(LS!AV29+Surrend_LS!AU17)*Surrend_LS!$B7</f>
        <v>687845.8852148148</v>
      </c>
      <c r="AW7" s="1">
        <f>(LS!AW29+Surrend_LS!AV17)*Surrend_LS!$B7</f>
        <v>710088.96751051862</v>
      </c>
      <c r="AX7" s="1">
        <f>(LS!AX29+Surrend_LS!AW17)*Surrend_LS!$B7</f>
        <v>731887.18816030817</v>
      </c>
      <c r="AY7" s="1">
        <f>(LS!AY29+Surrend_LS!AX17)*Surrend_LS!$B7</f>
        <v>753249.44439710199</v>
      </c>
      <c r="AZ7" s="1">
        <f t="shared" si="3"/>
        <v>4111334.5362669146</v>
      </c>
      <c r="BA7" s="1">
        <f t="shared" si="4"/>
        <v>6326312.1456959872</v>
      </c>
      <c r="BB7" s="1">
        <f t="shared" si="5"/>
        <v>8064442.1185131082</v>
      </c>
    </row>
    <row r="8" spans="1:54" x14ac:dyDescent="0.3">
      <c r="A8" s="5" t="s">
        <v>23</v>
      </c>
      <c r="B8" s="18">
        <v>1.7999999999999999E-2</v>
      </c>
      <c r="C8" s="1">
        <f>LS!C30*Surrend_LS!$B8</f>
        <v>0</v>
      </c>
      <c r="D8" s="1">
        <f>(LS!D30+Surrend_LS!C18)*Surrend_LS!$B8</f>
        <v>0</v>
      </c>
      <c r="E8" s="1">
        <f>(LS!E30+Surrend_LS!D18)*Surrend_LS!$B8</f>
        <v>36000</v>
      </c>
      <c r="F8" s="1">
        <f>(LS!F30+Surrend_LS!E18)*Surrend_LS!$B8</f>
        <v>35352</v>
      </c>
      <c r="G8" s="1">
        <f>(LS!G30+Surrend_LS!F18)*Surrend_LS!$B8</f>
        <v>34715.663999999997</v>
      </c>
      <c r="H8" s="1">
        <f>(LS!H30+Surrend_LS!G18)*Surrend_LS!$B8</f>
        <v>70090.782047999994</v>
      </c>
      <c r="I8" s="1">
        <f>(LS!I30+Surrend_LS!H18)*Surrend_LS!$B8</f>
        <v>68829.147971136001</v>
      </c>
      <c r="J8" s="1">
        <f>(LS!J30+Surrend_LS!I18)*Surrend_LS!$B8</f>
        <v>67590.223307655542</v>
      </c>
      <c r="K8" s="1">
        <f>(LS!K30+Surrend_LS!J18)*Surrend_LS!$B8</f>
        <v>102373.59928811774</v>
      </c>
      <c r="L8" s="1">
        <f>(LS!L30+Surrend_LS!K18)*Surrend_LS!$B8</f>
        <v>100530.87450093162</v>
      </c>
      <c r="M8" s="1">
        <f>(LS!M30+Surrend_LS!L18)*Surrend_LS!$B8</f>
        <v>98721.318759914851</v>
      </c>
      <c r="N8" s="1">
        <f>(LS!N30+Surrend_LS!M18)*Surrend_LS!$B8</f>
        <v>132944.3350222364</v>
      </c>
      <c r="O8" s="1">
        <f t="shared" si="2"/>
        <v>747147.94489799207</v>
      </c>
      <c r="P8" s="1">
        <f>(LS!P30+Surrend_LS!O18)*Surrend_LS!$B8</f>
        <v>130551.33699183614</v>
      </c>
      <c r="Q8" s="1">
        <f>(LS!Q30+Surrend_LS!P18)*Surrend_LS!$B8</f>
        <v>128201.41292598308</v>
      </c>
      <c r="R8" s="1">
        <f>(LS!R30+Surrend_LS!Q18)*Surrend_LS!$B8</f>
        <v>161893.78749331538</v>
      </c>
      <c r="S8" s="1">
        <f>(LS!S30+Surrend_LS!R18)*Surrend_LS!$B8</f>
        <v>158979.69931843574</v>
      </c>
      <c r="T8" s="1">
        <f>(LS!T30+Surrend_LS!S18)*Surrend_LS!$B8</f>
        <v>156118.06473070389</v>
      </c>
      <c r="U8" s="1">
        <f>(LS!U30+Surrend_LS!T18)*Surrend_LS!$B8</f>
        <v>189307.93956555123</v>
      </c>
      <c r="V8" s="1">
        <f>(LS!V30+Surrend_LS!U18)*Surrend_LS!$B8</f>
        <v>185900.39665337131</v>
      </c>
      <c r="W8" s="1">
        <f>(LS!W30+Surrend_LS!V18)*Surrend_LS!$B8</f>
        <v>182554.18951361065</v>
      </c>
      <c r="X8" s="1">
        <f>(LS!X30+Surrend_LS!W18)*Surrend_LS!$B8</f>
        <v>215268.21410236566</v>
      </c>
      <c r="Y8" s="1">
        <f>(LS!Y30+Surrend_LS!X18)*Surrend_LS!$B8</f>
        <v>211393.38624852308</v>
      </c>
      <c r="Z8" s="1">
        <f>(LS!Z30+Surrend_LS!Y18)*Surrend_LS!$B8</f>
        <v>207588.30529604966</v>
      </c>
      <c r="AA8" s="1">
        <f>(LS!AA30+Surrend_LS!Z18)*Surrend_LS!$B8</f>
        <v>239851.71580072076</v>
      </c>
      <c r="AB8" s="1">
        <f>(LS!AB30+Surrend_LS!AA18)*Surrend_LS!$B8</f>
        <v>235534.38491630775</v>
      </c>
      <c r="AC8" s="1">
        <f>(LS!AC30+Surrend_LS!AB18)*Surrend_LS!$B8</f>
        <v>231294.76598781423</v>
      </c>
      <c r="AD8" s="1">
        <f>(LS!AD30+Surrend_LS!AC18)*Surrend_LS!$B8</f>
        <v>263131.46020003362</v>
      </c>
      <c r="AE8" s="1">
        <f>(LS!AE30+Surrend_LS!AD18)*Surrend_LS!$B8</f>
        <v>258395.09391643299</v>
      </c>
      <c r="AF8" s="1">
        <f>(LS!AF30+Surrend_LS!AE18)*Surrend_LS!$B8</f>
        <v>253743.98222593719</v>
      </c>
      <c r="AG8" s="1">
        <f>(LS!AG30+Surrend_LS!AF18)*Surrend_LS!$B8</f>
        <v>285176.59054587031</v>
      </c>
      <c r="AH8" s="1">
        <f>(LS!AH30+Surrend_LS!AG18)*Surrend_LS!$B8</f>
        <v>280043.41191604466</v>
      </c>
      <c r="AI8" s="1">
        <f>(LS!AI30+Surrend_LS!AH18)*Surrend_LS!$B8</f>
        <v>275002.6305015558</v>
      </c>
      <c r="AJ8" s="1">
        <f>(LS!AJ30+Surrend_LS!AI18)*Surrend_LS!$B8</f>
        <v>306052.5831525278</v>
      </c>
      <c r="AK8" s="1">
        <f>(LS!AK30+Surrend_LS!AJ18)*Surrend_LS!$B8</f>
        <v>300543.63665578229</v>
      </c>
      <c r="AL8" s="1">
        <f>(LS!AL30+Surrend_LS!AK18)*Surrend_LS!$B8</f>
        <v>295133.85119597823</v>
      </c>
      <c r="AM8" s="1">
        <f>(LS!AM30+Surrend_LS!AL18)*Surrend_LS!$B8</f>
        <v>325821.44187445065</v>
      </c>
      <c r="AN8" s="1">
        <f>(LS!AN30+Surrend_LS!AM18)*Surrend_LS!$B8</f>
        <v>319956.65592071047</v>
      </c>
      <c r="AO8" s="1">
        <f>(LS!AO30+Surrend_LS!AN18)*Surrend_LS!$B8</f>
        <v>314197.4361141377</v>
      </c>
      <c r="AP8" s="1">
        <f>(LS!AP30+Surrend_LS!AO18)*Surrend_LS!$B8</f>
        <v>344541.88226408325</v>
      </c>
      <c r="AQ8" s="1">
        <f>(LS!AQ30+Surrend_LS!AP18)*Surrend_LS!$B8</f>
        <v>338340.12838332972</v>
      </c>
      <c r="AR8" s="1">
        <f>(LS!AR30+Surrend_LS!AQ18)*Surrend_LS!$B8</f>
        <v>332250.00607242977</v>
      </c>
      <c r="AS8" s="1">
        <f>(LS!AS30+Surrend_LS!AR18)*Surrend_LS!$B8</f>
        <v>362269.50596312608</v>
      </c>
      <c r="AT8" s="1">
        <f>(LS!AT30+Surrend_LS!AS18)*Surrend_LS!$B8</f>
        <v>355748.65485578985</v>
      </c>
      <c r="AU8" s="1">
        <f>(LS!AU30+Surrend_LS!AT18)*Surrend_LS!$B8</f>
        <v>349345.17906838557</v>
      </c>
      <c r="AV8" s="1">
        <f>(LS!AV30+Surrend_LS!AU18)*Surrend_LS!$B8</f>
        <v>379056.9658451546</v>
      </c>
      <c r="AW8" s="1">
        <f>(LS!AW30+Surrend_LS!AV18)*Surrend_LS!$B8</f>
        <v>372233.94045994186</v>
      </c>
      <c r="AX8" s="1">
        <f>(LS!AX30+Surrend_LS!AW18)*Surrend_LS!$B8</f>
        <v>365533.72953166295</v>
      </c>
      <c r="AY8" s="1">
        <f>(LS!AY30+Surrend_LS!AX18)*Surrend_LS!$B8</f>
        <v>394954.12240009295</v>
      </c>
      <c r="AZ8" s="1">
        <f t="shared" si="3"/>
        <v>2167608.4486404667</v>
      </c>
      <c r="BA8" s="1">
        <f t="shared" si="4"/>
        <v>3309873.8330887356</v>
      </c>
      <c r="BB8" s="1">
        <f t="shared" si="5"/>
        <v>4228428.2068788446</v>
      </c>
    </row>
    <row r="9" spans="1:54" x14ac:dyDescent="0.3">
      <c r="A9" s="5" t="s">
        <v>24</v>
      </c>
      <c r="B9" s="18">
        <v>1.7999999999999999E-2</v>
      </c>
      <c r="C9" s="1">
        <f>LS!C31*Surrend_LS!$B9</f>
        <v>0</v>
      </c>
      <c r="D9" s="1">
        <f>(LS!D31+Surrend_LS!C19)*Surrend_LS!$B9</f>
        <v>9000</v>
      </c>
      <c r="E9" s="1">
        <f>(LS!E31+Surrend_LS!D19)*Surrend_LS!$B9</f>
        <v>8838</v>
      </c>
      <c r="F9" s="1">
        <f>(LS!F31+Surrend_LS!E19)*Surrend_LS!$B9</f>
        <v>17678.915999999997</v>
      </c>
      <c r="G9" s="1">
        <f>(LS!G31+Surrend_LS!F19)*Surrend_LS!$B9</f>
        <v>17360.695511999998</v>
      </c>
      <c r="H9" s="1">
        <f>(LS!H31+Surrend_LS!G19)*Surrend_LS!$B9</f>
        <v>26048.202992783998</v>
      </c>
      <c r="I9" s="1">
        <f>(LS!I31+Surrend_LS!H19)*Surrend_LS!$B9</f>
        <v>25579.335338913887</v>
      </c>
      <c r="J9" s="1">
        <f>(LS!J31+Surrend_LS!I19)*Surrend_LS!$B9</f>
        <v>34118.907302813437</v>
      </c>
      <c r="K9" s="1">
        <f>(LS!K31+Surrend_LS!J19)*Surrend_LS!$B9</f>
        <v>33504.766971362791</v>
      </c>
      <c r="L9" s="1">
        <f>(LS!L31+Surrend_LS!K19)*Surrend_LS!$B9</f>
        <v>41901.681165878268</v>
      </c>
      <c r="M9" s="1">
        <f>(LS!M31+Surrend_LS!L19)*Surrend_LS!$B9</f>
        <v>41147.450904892459</v>
      </c>
      <c r="N9" s="1">
        <f>(LS!N31+Surrend_LS!M19)*Surrend_LS!$B9</f>
        <v>49406.796788604399</v>
      </c>
      <c r="O9" s="1">
        <f t="shared" si="2"/>
        <v>304584.75297724921</v>
      </c>
      <c r="P9" s="1">
        <f>(LS!P31+Surrend_LS!O19)*Surrend_LS!$B9</f>
        <v>48517.47444640952</v>
      </c>
      <c r="Q9" s="1">
        <f>(LS!Q31+Surrend_LS!P19)*Surrend_LS!$B9</f>
        <v>56644.159906374152</v>
      </c>
      <c r="R9" s="1">
        <f>(LS!R31+Surrend_LS!Q19)*Surrend_LS!$B9</f>
        <v>55624.565028059413</v>
      </c>
      <c r="S9" s="1">
        <f>(LS!S31+Surrend_LS!R19)*Surrend_LS!$B9</f>
        <v>63623.322857554347</v>
      </c>
      <c r="T9" s="1">
        <f>(LS!T31+Surrend_LS!S19)*Surrend_LS!$B9</f>
        <v>62478.103046118362</v>
      </c>
      <c r="U9" s="1">
        <f>(LS!U31+Surrend_LS!T19)*Surrend_LS!$B9</f>
        <v>70353.497191288232</v>
      </c>
      <c r="V9" s="1">
        <f>(LS!V31+Surrend_LS!U19)*Surrend_LS!$B9</f>
        <v>69087.134241845051</v>
      </c>
      <c r="W9" s="1">
        <f>(LS!W31+Surrend_LS!V19)*Surrend_LS!$B9</f>
        <v>76843.565825491838</v>
      </c>
      <c r="X9" s="1">
        <f>(LS!X31+Surrend_LS!W19)*Surrend_LS!$B9</f>
        <v>75460.381640632986</v>
      </c>
      <c r="Y9" s="1">
        <f>(LS!Y31+Surrend_LS!X19)*Surrend_LS!$B9</f>
        <v>83102.094771101591</v>
      </c>
      <c r="Z9" s="1">
        <f>(LS!Z31+Surrend_LS!Y19)*Surrend_LS!$B9</f>
        <v>81606.257065221769</v>
      </c>
      <c r="AA9" s="1">
        <f>(LS!AA31+Surrend_LS!Z19)*Surrend_LS!$B9</f>
        <v>89137.344438047774</v>
      </c>
      <c r="AB9" s="1">
        <f>(LS!AB31+Surrend_LS!AA19)*Surrend_LS!$B9</f>
        <v>87532.87223816292</v>
      </c>
      <c r="AC9" s="1">
        <f>(LS!AC31+Surrend_LS!AB19)*Surrend_LS!$B9</f>
        <v>94957.28053787598</v>
      </c>
      <c r="AD9" s="1">
        <f>(LS!AD31+Surrend_LS!AC19)*Surrend_LS!$B9</f>
        <v>93248.049488194214</v>
      </c>
      <c r="AE9" s="1">
        <f>(LS!AE31+Surrend_LS!AD19)*Surrend_LS!$B9</f>
        <v>100569.58459740671</v>
      </c>
      <c r="AF9" s="1">
        <f>(LS!AF31+Surrend_LS!AE19)*Surrend_LS!$B9</f>
        <v>98759.332074653386</v>
      </c>
      <c r="AG9" s="1">
        <f>(LS!AG31+Surrend_LS!AF19)*Surrend_LS!$B9</f>
        <v>105981.66409730962</v>
      </c>
      <c r="AH9" s="1">
        <f>(LS!AH31+Surrend_LS!AG19)*Surrend_LS!$B9</f>
        <v>104073.99414355804</v>
      </c>
      <c r="AI9" s="1">
        <f>(LS!AI31+Surrend_LS!AH19)*Surrend_LS!$B9</f>
        <v>111200.66224897401</v>
      </c>
      <c r="AJ9" s="1">
        <f>(LS!AJ31+Surrend_LS!AI19)*Surrend_LS!$B9</f>
        <v>109199.05032849248</v>
      </c>
      <c r="AK9" s="1">
        <f>(LS!AK31+Surrend_LS!AJ19)*Surrend_LS!$B9</f>
        <v>116233.46742257962</v>
      </c>
      <c r="AL9" s="1">
        <f>(LS!AL31+Surrend_LS!AK19)*Surrend_LS!$B9</f>
        <v>114141.26500897319</v>
      </c>
      <c r="AM9" s="1">
        <f>(LS!AM31+Surrend_LS!AL19)*Surrend_LS!$B9</f>
        <v>121086.72223881168</v>
      </c>
      <c r="AN9" s="1">
        <f>(LS!AN31+Surrend_LS!AM19)*Surrend_LS!$B9</f>
        <v>118907.16123851307</v>
      </c>
      <c r="AO9" s="1">
        <f>(LS!AO31+Surrend_LS!AN19)*Surrend_LS!$B9</f>
        <v>125766.83233621983</v>
      </c>
      <c r="AP9" s="1">
        <f>(LS!AP31+Surrend_LS!AO19)*Surrend_LS!$B9</f>
        <v>123503.02935416787</v>
      </c>
      <c r="AQ9" s="1">
        <f>(LS!AQ31+Surrend_LS!AP19)*Surrend_LS!$B9</f>
        <v>130279.97482579284</v>
      </c>
      <c r="AR9" s="1">
        <f>(LS!AR31+Surrend_LS!AQ19)*Surrend_LS!$B9</f>
        <v>127934.93527892858</v>
      </c>
      <c r="AS9" s="1">
        <f>(LS!AS31+Surrend_LS!AR19)*Surrend_LS!$B9</f>
        <v>134632.10644390786</v>
      </c>
      <c r="AT9" s="1">
        <f>(LS!AT31+Surrend_LS!AS19)*Surrend_LS!$B9</f>
        <v>132208.7285279175</v>
      </c>
      <c r="AU9" s="1">
        <f>(LS!AU31+Surrend_LS!AT19)*Surrend_LS!$B9</f>
        <v>138828.97141441499</v>
      </c>
      <c r="AV9" s="1">
        <f>(LS!AV31+Surrend_LS!AU19)*Surrend_LS!$B9</f>
        <v>136330.04992895553</v>
      </c>
      <c r="AW9" s="1">
        <f>(LS!AW31+Surrend_LS!AV19)*Surrend_LS!$B9</f>
        <v>142876.10903023431</v>
      </c>
      <c r="AX9" s="1">
        <f>(LS!AX31+Surrend_LS!AW19)*Surrend_LS!$B9</f>
        <v>140304.3390676901</v>
      </c>
      <c r="AY9" s="1">
        <f>(LS!AY31+Surrend_LS!AX19)*Surrend_LS!$B9</f>
        <v>146778.86096447168</v>
      </c>
      <c r="AZ9" s="1">
        <f t="shared" si="3"/>
        <v>832477.90045814496</v>
      </c>
      <c r="BA9" s="1">
        <f t="shared" si="4"/>
        <v>1256983.9444249917</v>
      </c>
      <c r="BB9" s="1">
        <f t="shared" si="5"/>
        <v>1598351.0984112143</v>
      </c>
    </row>
    <row r="10" spans="1:54" x14ac:dyDescent="0.3">
      <c r="A10" s="5" t="s">
        <v>25</v>
      </c>
      <c r="B10" s="18">
        <v>1.7999999999999999E-2</v>
      </c>
      <c r="C10" s="1">
        <f>LS!C32*Surrend_LS!$B10</f>
        <v>0</v>
      </c>
      <c r="D10" s="1">
        <f>(LS!D32+Surrend_LS!C20)*Surrend_LS!$B10</f>
        <v>0</v>
      </c>
      <c r="E10" s="1">
        <f>(LS!E32+Surrend_LS!D20)*Surrend_LS!$B10</f>
        <v>0</v>
      </c>
      <c r="F10" s="1">
        <f>(LS!F32+Surrend_LS!E20)*Surrend_LS!$B10</f>
        <v>0</v>
      </c>
      <c r="G10" s="1">
        <f>(LS!G32+Surrend_LS!F20)*Surrend_LS!$B10</f>
        <v>0</v>
      </c>
      <c r="H10" s="1">
        <f>(LS!H32+Surrend_LS!G20)*Surrend_LS!$B10</f>
        <v>0</v>
      </c>
      <c r="I10" s="1">
        <f>(LS!I32+Surrend_LS!H20)*Surrend_LS!$B10</f>
        <v>0</v>
      </c>
      <c r="J10" s="1">
        <f>(LS!J32+Surrend_LS!I20)*Surrend_LS!$B10</f>
        <v>0</v>
      </c>
      <c r="K10" s="1">
        <f>(LS!K32+Surrend_LS!J20)*Surrend_LS!$B10</f>
        <v>0</v>
      </c>
      <c r="L10" s="1">
        <f>(LS!L32+Surrend_LS!K20)*Surrend_LS!$B10</f>
        <v>0</v>
      </c>
      <c r="M10" s="1">
        <f>(LS!M32+Surrend_LS!L20)*Surrend_LS!$B10</f>
        <v>0</v>
      </c>
      <c r="N10" s="1">
        <f>(LS!N32+Surrend_LS!M20)*Surrend_LS!$B10</f>
        <v>0</v>
      </c>
      <c r="O10" s="1">
        <f t="shared" si="2"/>
        <v>0</v>
      </c>
      <c r="P10" s="1">
        <f>(LS!P32+Surrend_LS!O20)*Surrend_LS!$B10</f>
        <v>0</v>
      </c>
      <c r="Q10" s="1">
        <f>(LS!Q32+Surrend_LS!P20)*Surrend_LS!$B10</f>
        <v>0</v>
      </c>
      <c r="R10" s="1">
        <f>(LS!R32+Surrend_LS!Q20)*Surrend_LS!$B10</f>
        <v>0</v>
      </c>
      <c r="S10" s="1">
        <f>(LS!S32+Surrend_LS!R20)*Surrend_LS!$B10</f>
        <v>0</v>
      </c>
      <c r="T10" s="1">
        <f>(LS!T32+Surrend_LS!S20)*Surrend_LS!$B10</f>
        <v>0</v>
      </c>
      <c r="U10" s="1">
        <f>(LS!U32+Surrend_LS!T20)*Surrend_LS!$B10</f>
        <v>0</v>
      </c>
      <c r="V10" s="1">
        <f>(LS!V32+Surrend_LS!U20)*Surrend_LS!$B10</f>
        <v>0</v>
      </c>
      <c r="W10" s="1">
        <f>(LS!W32+Surrend_LS!V20)*Surrend_LS!$B10</f>
        <v>0</v>
      </c>
      <c r="X10" s="1">
        <f>(LS!X32+Surrend_LS!W20)*Surrend_LS!$B10</f>
        <v>0</v>
      </c>
      <c r="Y10" s="1">
        <f>(LS!Y32+Surrend_LS!X20)*Surrend_LS!$B10</f>
        <v>0</v>
      </c>
      <c r="Z10" s="1">
        <f>(LS!Z32+Surrend_LS!Y20)*Surrend_LS!$B10</f>
        <v>0</v>
      </c>
      <c r="AA10" s="1">
        <f>(LS!AA32+Surrend_LS!Z20)*Surrend_LS!$B10</f>
        <v>0</v>
      </c>
      <c r="AB10" s="1">
        <f>(LS!AB32+Surrend_LS!AA20)*Surrend_LS!$B10</f>
        <v>0</v>
      </c>
      <c r="AC10" s="1">
        <f>(LS!AC32+Surrend_LS!AB20)*Surrend_LS!$B10</f>
        <v>0</v>
      </c>
      <c r="AD10" s="1">
        <f>(LS!AD32+Surrend_LS!AC20)*Surrend_LS!$B10</f>
        <v>0</v>
      </c>
      <c r="AE10" s="1">
        <f>(LS!AE32+Surrend_LS!AD20)*Surrend_LS!$B10</f>
        <v>0</v>
      </c>
      <c r="AF10" s="1">
        <f>(LS!AF32+Surrend_LS!AE20)*Surrend_LS!$B10</f>
        <v>0</v>
      </c>
      <c r="AG10" s="1">
        <f>(LS!AG32+Surrend_LS!AF20)*Surrend_LS!$B10</f>
        <v>0</v>
      </c>
      <c r="AH10" s="1">
        <f>(LS!AH32+Surrend_LS!AG20)*Surrend_LS!$B10</f>
        <v>0</v>
      </c>
      <c r="AI10" s="1">
        <f>(LS!AI32+Surrend_LS!AH20)*Surrend_LS!$B10</f>
        <v>0</v>
      </c>
      <c r="AJ10" s="1">
        <f>(LS!AJ32+Surrend_LS!AI20)*Surrend_LS!$B10</f>
        <v>0</v>
      </c>
      <c r="AK10" s="1">
        <f>(LS!AK32+Surrend_LS!AJ20)*Surrend_LS!$B10</f>
        <v>0</v>
      </c>
      <c r="AL10" s="1">
        <f>(LS!AL32+Surrend_LS!AK20)*Surrend_LS!$B10</f>
        <v>0</v>
      </c>
      <c r="AM10" s="1">
        <f>(LS!AM32+Surrend_LS!AL20)*Surrend_LS!$B10</f>
        <v>0</v>
      </c>
      <c r="AN10" s="1">
        <f>(LS!AN32+Surrend_LS!AM20)*Surrend_LS!$B10</f>
        <v>0</v>
      </c>
      <c r="AO10" s="1">
        <f>(LS!AO32+Surrend_LS!AN20)*Surrend_LS!$B10</f>
        <v>0</v>
      </c>
      <c r="AP10" s="1">
        <f>(LS!AP32+Surrend_LS!AO20)*Surrend_LS!$B10</f>
        <v>0</v>
      </c>
      <c r="AQ10" s="1">
        <f>(LS!AQ32+Surrend_LS!AP20)*Surrend_LS!$B10</f>
        <v>0</v>
      </c>
      <c r="AR10" s="1">
        <f>(LS!AR32+Surrend_LS!AQ20)*Surrend_LS!$B10</f>
        <v>0</v>
      </c>
      <c r="AS10" s="1">
        <f>(LS!AS32+Surrend_LS!AR20)*Surrend_LS!$B10</f>
        <v>0</v>
      </c>
      <c r="AT10" s="1">
        <f>(LS!AT32+Surrend_LS!AS20)*Surrend_LS!$B10</f>
        <v>0</v>
      </c>
      <c r="AU10" s="1">
        <f>(LS!AU32+Surrend_LS!AT20)*Surrend_LS!$B10</f>
        <v>0</v>
      </c>
      <c r="AV10" s="1">
        <f>(LS!AV32+Surrend_LS!AU20)*Surrend_LS!$B10</f>
        <v>0</v>
      </c>
      <c r="AW10" s="1">
        <f>(LS!AW32+Surrend_LS!AV20)*Surrend_LS!$B10</f>
        <v>0</v>
      </c>
      <c r="AX10" s="1">
        <f>(LS!AX32+Surrend_LS!AW20)*Surrend_LS!$B10</f>
        <v>0</v>
      </c>
      <c r="AY10" s="1">
        <f>(LS!AY32+Surrend_LS!AX20)*Surrend_LS!$B10</f>
        <v>0</v>
      </c>
      <c r="AZ10" s="1">
        <f t="shared" si="3"/>
        <v>0</v>
      </c>
      <c r="BA10" s="1">
        <f t="shared" si="4"/>
        <v>0</v>
      </c>
      <c r="BB10" s="1">
        <f t="shared" si="5"/>
        <v>0</v>
      </c>
    </row>
    <row r="11" spans="1:54" x14ac:dyDescent="0.3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54" x14ac:dyDescent="0.3">
      <c r="A12" s="6" t="s">
        <v>43</v>
      </c>
      <c r="B12" s="5"/>
      <c r="C12" s="3">
        <f>SUM(C13:C20)</f>
        <v>305508.5</v>
      </c>
      <c r="D12" s="3">
        <f t="shared" ref="D12:N12" si="6">SUM(D13:D20)</f>
        <v>1929042.5865</v>
      </c>
      <c r="E12" s="3">
        <f t="shared" si="6"/>
        <v>4801304.8440185003</v>
      </c>
      <c r="F12" s="3">
        <f t="shared" si="6"/>
        <v>6343206.0840795264</v>
      </c>
      <c r="G12" s="3">
        <f t="shared" si="6"/>
        <v>7413436.0326944124</v>
      </c>
      <c r="H12" s="3">
        <f t="shared" si="6"/>
        <v>10623327.123799242</v>
      </c>
      <c r="I12" s="3">
        <f t="shared" si="6"/>
        <v>11613096.948131898</v>
      </c>
      <c r="J12" s="3">
        <f t="shared" si="6"/>
        <v>13025048.537676396</v>
      </c>
      <c r="K12" s="3">
        <f t="shared" si="6"/>
        <v>16566360.140641315</v>
      </c>
      <c r="L12" s="3">
        <f t="shared" si="6"/>
        <v>18521186.09672967</v>
      </c>
      <c r="M12" s="3">
        <f t="shared" si="6"/>
        <v>20238429.537132654</v>
      </c>
      <c r="N12" s="3">
        <f t="shared" si="6"/>
        <v>24084657.159396719</v>
      </c>
      <c r="O12" s="3">
        <f>N12</f>
        <v>24084657.159396719</v>
      </c>
      <c r="P12" s="3">
        <f t="shared" ref="P12:AY12" si="7">SUM(P13:P20)</f>
        <v>24815853.382413778</v>
      </c>
      <c r="Q12" s="3">
        <f t="shared" si="7"/>
        <v>25974222.671003945</v>
      </c>
      <c r="R12" s="3">
        <f t="shared" si="7"/>
        <v>28387309.119855013</v>
      </c>
      <c r="S12" s="3">
        <f t="shared" si="7"/>
        <v>29478850.354055144</v>
      </c>
      <c r="T12" s="3">
        <f t="shared" si="7"/>
        <v>30107366.259138022</v>
      </c>
      <c r="U12" s="3">
        <f t="shared" si="7"/>
        <v>32884022.709714942</v>
      </c>
      <c r="V12" s="3">
        <f t="shared" si="7"/>
        <v>33448873.95480448</v>
      </c>
      <c r="W12" s="3">
        <f t="shared" si="7"/>
        <v>34444062.83996316</v>
      </c>
      <c r="X12" s="3">
        <f t="shared" si="7"/>
        <v>37576610.521159835</v>
      </c>
      <c r="Y12" s="3">
        <f t="shared" si="7"/>
        <v>39130517.280127555</v>
      </c>
      <c r="Z12" s="3">
        <f t="shared" si="7"/>
        <v>40454535.165602416</v>
      </c>
      <c r="AA12" s="3">
        <f t="shared" si="7"/>
        <v>43915082.710576043</v>
      </c>
      <c r="AB12" s="3">
        <f t="shared" si="7"/>
        <v>44267999.03078948</v>
      </c>
      <c r="AC12" s="3">
        <f t="shared" si="7"/>
        <v>45055346.093916029</v>
      </c>
      <c r="AD12" s="3">
        <f t="shared" si="7"/>
        <v>47104528.249176025</v>
      </c>
      <c r="AE12" s="3">
        <f t="shared" si="7"/>
        <v>47839146.074598953</v>
      </c>
      <c r="AF12" s="3">
        <f t="shared" si="7"/>
        <v>48117585.054831833</v>
      </c>
      <c r="AG12" s="3">
        <f t="shared" si="7"/>
        <v>50550879.258548111</v>
      </c>
      <c r="AH12" s="3">
        <f t="shared" si="7"/>
        <v>50778953.673548035</v>
      </c>
      <c r="AI12" s="3">
        <f t="shared" si="7"/>
        <v>51443824.379634589</v>
      </c>
      <c r="AJ12" s="3">
        <f t="shared" si="7"/>
        <v>54252388.214188799</v>
      </c>
      <c r="AK12" s="3">
        <f t="shared" si="7"/>
        <v>55488523.540159568</v>
      </c>
      <c r="AL12" s="3">
        <f t="shared" si="7"/>
        <v>56500862.840859234</v>
      </c>
      <c r="AM12" s="3">
        <f t="shared" si="7"/>
        <v>59655707.391673788</v>
      </c>
      <c r="AN12" s="3">
        <f t="shared" si="7"/>
        <v>59708781.313897975</v>
      </c>
      <c r="AO12" s="3">
        <f t="shared" si="7"/>
        <v>60202033.800125457</v>
      </c>
      <c r="AP12" s="3">
        <f t="shared" si="7"/>
        <v>61962758.600920483</v>
      </c>
      <c r="AQ12" s="3">
        <f t="shared" si="7"/>
        <v>62414447.829969719</v>
      </c>
      <c r="AR12" s="3">
        <f t="shared" si="7"/>
        <v>62415380.600597143</v>
      </c>
      <c r="AS12" s="3">
        <f t="shared" si="7"/>
        <v>64576486.662680127</v>
      </c>
      <c r="AT12" s="3">
        <f t="shared" si="7"/>
        <v>64537588.698042497</v>
      </c>
      <c r="AU12" s="3">
        <f t="shared" si="7"/>
        <v>64940602.454392992</v>
      </c>
      <c r="AV12" s="3">
        <f t="shared" si="7"/>
        <v>67492326.3727182</v>
      </c>
      <c r="AW12" s="3">
        <f t="shared" si="7"/>
        <v>68476542.317830369</v>
      </c>
      <c r="AX12" s="3">
        <f t="shared" si="7"/>
        <v>69241788.136446983</v>
      </c>
      <c r="AY12" s="3">
        <f t="shared" si="7"/>
        <v>72154272.292896822</v>
      </c>
      <c r="AZ12" s="3">
        <f>AA12</f>
        <v>43915082.710576043</v>
      </c>
      <c r="BA12" s="3">
        <f>AM12</f>
        <v>59655707.391673788</v>
      </c>
      <c r="BB12" s="3">
        <f>AY12</f>
        <v>72154272.292896822</v>
      </c>
    </row>
    <row r="13" spans="1:54" x14ac:dyDescent="0.3">
      <c r="A13" s="5" t="s">
        <v>18</v>
      </c>
      <c r="B13" s="5"/>
      <c r="C13" s="1">
        <f>LS!C25-Surrend_LS!C3</f>
        <v>8946</v>
      </c>
      <c r="D13" s="1">
        <f>LS!D25+Surrend_LS!C13-Surrend_LS!D3</f>
        <v>17838.324000000001</v>
      </c>
      <c r="E13" s="1">
        <f>LS!E25+Surrend_LS!D13-Surrend_LS!E3</f>
        <v>29659.294055999999</v>
      </c>
      <c r="F13" s="1">
        <f>LS!F25+Surrend_LS!E13-Surrend_LS!F3</f>
        <v>41409.338291663997</v>
      </c>
      <c r="G13" s="1">
        <f>LS!G25+Surrend_LS!F13-Surrend_LS!G3</f>
        <v>53088.882261914012</v>
      </c>
      <c r="H13" s="1">
        <f>LS!H25+Surrend_LS!G13-Surrend_LS!H3</f>
        <v>64698.348968342529</v>
      </c>
      <c r="I13" s="1">
        <f>LS!I25+Surrend_LS!H13-Surrend_LS!I3</f>
        <v>76238.15887453247</v>
      </c>
      <c r="J13" s="1">
        <f>LS!J25+Surrend_LS!I13-Surrend_LS!J3</f>
        <v>87708.729921285281</v>
      </c>
      <c r="K13" s="1">
        <f>LS!K25+Surrend_LS!J13-Surrend_LS!K3</f>
        <v>99110.477541757573</v>
      </c>
      <c r="L13" s="1">
        <f>LS!L25+Surrend_LS!K13-Surrend_LS!L3</f>
        <v>110443.81467650703</v>
      </c>
      <c r="M13" s="1">
        <f>LS!M25+Surrend_LS!L13-Surrend_LS!M3</f>
        <v>121709.15178844798</v>
      </c>
      <c r="N13" s="1">
        <f>LS!N25+Surrend_LS!M13-Surrend_LS!N3</f>
        <v>132906.89687771728</v>
      </c>
      <c r="O13" s="1">
        <f>N13</f>
        <v>132906.89687771728</v>
      </c>
      <c r="P13" s="1">
        <f>LS!P25+Surrend_LS!O13-Surrend_LS!P3</f>
        <v>144037.45549645097</v>
      </c>
      <c r="Q13" s="1">
        <f>LS!Q25+Surrend_LS!P13-Surrend_LS!Q3</f>
        <v>155101.23076347227</v>
      </c>
      <c r="R13" s="1">
        <f>LS!R25+Surrend_LS!Q13-Surrend_LS!R3</f>
        <v>166098.62337889144</v>
      </c>
      <c r="S13" s="1">
        <f>LS!S25+Surrend_LS!R13-Surrend_LS!S3</f>
        <v>177030.03163861809</v>
      </c>
      <c r="T13" s="1">
        <f>LS!T25+Surrend_LS!S13-Surrend_LS!T3</f>
        <v>187895.85144878639</v>
      </c>
      <c r="U13" s="1">
        <f>LS!U25+Surrend_LS!T13-Surrend_LS!U3</f>
        <v>198696.47634009368</v>
      </c>
      <c r="V13" s="1">
        <f>LS!V25+Surrend_LS!U13-Surrend_LS!V3</f>
        <v>209432.29748205311</v>
      </c>
      <c r="W13" s="1">
        <f>LS!W25+Surrend_LS!V13-Surrend_LS!W3</f>
        <v>220103.70369716079</v>
      </c>
      <c r="X13" s="1">
        <f>LS!X25+Surrend_LS!W13-Surrend_LS!X3</f>
        <v>230711.08147497784</v>
      </c>
      <c r="Y13" s="1">
        <f>LS!Y25+Surrend_LS!X13-Surrend_LS!Y3</f>
        <v>241254.81498612798</v>
      </c>
      <c r="Z13" s="1">
        <f>LS!Z25+Surrend_LS!Y13-Surrend_LS!Z3</f>
        <v>251735.2860962112</v>
      </c>
      <c r="AA13" s="1">
        <f>LS!AA25+Surrend_LS!Z13-Surrend_LS!AA3</f>
        <v>262152.87437963393</v>
      </c>
      <c r="AB13" s="1">
        <f>LS!AB25+Surrend_LS!AA13-Surrend_LS!AB3</f>
        <v>272507.95713335613</v>
      </c>
      <c r="AC13" s="1">
        <f>LS!AC25+Surrend_LS!AB13-Surrend_LS!AC3</f>
        <v>282800.90939055599</v>
      </c>
      <c r="AD13" s="1">
        <f>LS!AD25+Surrend_LS!AC13-Surrend_LS!AD3</f>
        <v>293032.10393421265</v>
      </c>
      <c r="AE13" s="1">
        <f>LS!AE25+Surrend_LS!AD13-Surrend_LS!AE3</f>
        <v>303201.91131060739</v>
      </c>
      <c r="AF13" s="1">
        <f>LS!AF25+Surrend_LS!AE13-Surrend_LS!AF3</f>
        <v>313310.69984274375</v>
      </c>
      <c r="AG13" s="1">
        <f>LS!AG25+Surrend_LS!AF13-Surrend_LS!AG3</f>
        <v>323358.83564368729</v>
      </c>
      <c r="AH13" s="1">
        <f>LS!AH25+Surrend_LS!AG13-Surrend_LS!AH3</f>
        <v>333346.68262982514</v>
      </c>
      <c r="AI13" s="1">
        <f>LS!AI25+Surrend_LS!AH13-Surrend_LS!AI3</f>
        <v>343274.60253404616</v>
      </c>
      <c r="AJ13" s="1">
        <f>LS!AJ25+Surrend_LS!AI13-Surrend_LS!AJ3</f>
        <v>353142.95491884189</v>
      </c>
      <c r="AK13" s="1">
        <f>LS!AK25+Surrend_LS!AJ13-Surrend_LS!AK3</f>
        <v>362952.09718932887</v>
      </c>
      <c r="AL13" s="1">
        <f>LS!AL25+Surrend_LS!AK13-Surrend_LS!AL3</f>
        <v>372702.38460619288</v>
      </c>
      <c r="AM13" s="1">
        <f>LS!AM25+Surrend_LS!AL13-Surrend_LS!AM3</f>
        <v>382394.17029855575</v>
      </c>
      <c r="AN13" s="1">
        <f>LS!AN25+Surrend_LS!AM13-Surrend_LS!AN3</f>
        <v>392027.80527676444</v>
      </c>
      <c r="AO13" s="1">
        <f>LS!AO25+Surrend_LS!AN13-Surrend_LS!AO3</f>
        <v>401603.63844510383</v>
      </c>
      <c r="AP13" s="1">
        <f>LS!AP25+Surrend_LS!AO13-Surrend_LS!AP3</f>
        <v>411122.0166144332</v>
      </c>
      <c r="AQ13" s="1">
        <f>LS!AQ25+Surrend_LS!AP13-Surrend_LS!AQ3</f>
        <v>420583.28451474663</v>
      </c>
      <c r="AR13" s="1">
        <f>LS!AR25+Surrend_LS!AQ13-Surrend_LS!AR3</f>
        <v>429987.78480765817</v>
      </c>
      <c r="AS13" s="1">
        <f>LS!AS25+Surrend_LS!AR13-Surrend_LS!AS3</f>
        <v>439335.85809881223</v>
      </c>
      <c r="AT13" s="1">
        <f>LS!AT25+Surrend_LS!AS13-Surrend_LS!AT3</f>
        <v>448627.84295021935</v>
      </c>
      <c r="AU13" s="1">
        <f>LS!AU25+Surrend_LS!AT13-Surrend_LS!AU3</f>
        <v>457864.07589251804</v>
      </c>
      <c r="AV13" s="1">
        <f>LS!AV25+Surrend_LS!AU13-Surrend_LS!AV3</f>
        <v>467044.89143716294</v>
      </c>
      <c r="AW13" s="1">
        <f>LS!AW25+Surrend_LS!AV13-Surrend_LS!AW3</f>
        <v>476170.62208853994</v>
      </c>
      <c r="AX13" s="1">
        <f>LS!AX25+Surrend_LS!AW13-Surrend_LS!AX3</f>
        <v>485241.5983560087</v>
      </c>
      <c r="AY13" s="1">
        <f>LS!AY25+Surrend_LS!AX13-Surrend_LS!AY3</f>
        <v>494258.14876587264</v>
      </c>
      <c r="AZ13" s="1">
        <f t="shared" ref="AZ13:AZ20" si="8">AA13</f>
        <v>262152.87437963393</v>
      </c>
      <c r="BA13" s="1">
        <f t="shared" ref="BA13:BA20" si="9">AM13</f>
        <v>382394.17029855575</v>
      </c>
      <c r="BB13" s="1">
        <f t="shared" ref="BB13:BB20" si="10">AY13</f>
        <v>494258.14876587264</v>
      </c>
    </row>
    <row r="14" spans="1:54" x14ac:dyDescent="0.3">
      <c r="A14" s="5" t="s">
        <v>19</v>
      </c>
      <c r="B14" s="5"/>
      <c r="C14" s="1">
        <f>LS!C26-Surrend_LS!C4</f>
        <v>2462.5</v>
      </c>
      <c r="D14" s="1">
        <f>LS!D26+Surrend_LS!C14-Surrend_LS!D4</f>
        <v>4888.0625</v>
      </c>
      <c r="E14" s="1">
        <f>LS!E26+Surrend_LS!D14-Surrend_LS!E4</f>
        <v>7277.2415625000003</v>
      </c>
      <c r="F14" s="1">
        <f>LS!F26+Surrend_LS!E14-Surrend_LS!F4</f>
        <v>9630.5829390624986</v>
      </c>
      <c r="G14" s="1">
        <f>LS!G26+Surrend_LS!F14-Surrend_LS!G4</f>
        <v>11948.624194976561</v>
      </c>
      <c r="H14" s="1">
        <f>LS!H26+Surrend_LS!G14-Surrend_LS!H4</f>
        <v>14231.894832051912</v>
      </c>
      <c r="I14" s="1">
        <f>LS!I26+Surrend_LS!H14-Surrend_LS!I4</f>
        <v>16480.916409571135</v>
      </c>
      <c r="J14" s="1">
        <f>LS!J26+Surrend_LS!I14-Surrend_LS!J4</f>
        <v>18696.202663427568</v>
      </c>
      <c r="K14" s="1">
        <f>LS!K26+Surrend_LS!J14-Surrend_LS!K4</f>
        <v>18415.759623476155</v>
      </c>
      <c r="L14" s="1">
        <f>LS!L26+Surrend_LS!K14-Surrend_LS!L4</f>
        <v>20602.023229124014</v>
      </c>
      <c r="M14" s="1">
        <f>LS!M26+Surrend_LS!L14-Surrend_LS!M4</f>
        <v>20292.992880687154</v>
      </c>
      <c r="N14" s="1">
        <f>LS!N26+Surrend_LS!M14-Surrend_LS!N4</f>
        <v>22451.097987476845</v>
      </c>
      <c r="O14" s="1">
        <f t="shared" ref="O14:O20" si="11">N14</f>
        <v>22451.097987476845</v>
      </c>
      <c r="P14" s="1">
        <f>LS!P26+Surrend_LS!O14-Surrend_LS!P4</f>
        <v>24576.831517664694</v>
      </c>
      <c r="Q14" s="1">
        <f>LS!Q26+Surrend_LS!P14-Surrend_LS!Q4</f>
        <v>26670.679044899724</v>
      </c>
      <c r="R14" s="1">
        <f>LS!R26+Surrend_LS!Q14-Surrend_LS!R4</f>
        <v>28733.118859226226</v>
      </c>
      <c r="S14" s="1">
        <f>LS!S26+Surrend_LS!R14-Surrend_LS!S4</f>
        <v>30764.622076337833</v>
      </c>
      <c r="T14" s="1">
        <f>LS!T26+Surrend_LS!S14-Surrend_LS!T4</f>
        <v>32765.652745192769</v>
      </c>
      <c r="U14" s="1">
        <f>LS!U26+Surrend_LS!T14-Surrend_LS!U4</f>
        <v>34736.667954014876</v>
      </c>
      <c r="V14" s="1">
        <f>LS!V26+Surrend_LS!U14-Surrend_LS!V4</f>
        <v>36678.117934704656</v>
      </c>
      <c r="W14" s="1">
        <f>LS!W26+Surrend_LS!V14-Surrend_LS!W4</f>
        <v>38590.446165684087</v>
      </c>
      <c r="X14" s="1">
        <f>LS!X26+Surrend_LS!W14-Surrend_LS!X4</f>
        <v>38011.589473198823</v>
      </c>
      <c r="Y14" s="1">
        <f>LS!Y26+Surrend_LS!X14-Surrend_LS!Y4</f>
        <v>39903.915631100841</v>
      </c>
      <c r="Z14" s="1">
        <f>LS!Z26+Surrend_LS!Y14-Surrend_LS!Z4</f>
        <v>39305.35689663433</v>
      </c>
      <c r="AA14" s="1">
        <f>LS!AA26+Surrend_LS!Z14-Surrend_LS!AA4</f>
        <v>41178.276543184817</v>
      </c>
      <c r="AB14" s="1">
        <f>LS!AB26+Surrend_LS!AA14-Surrend_LS!AB4</f>
        <v>43023.102395037044</v>
      </c>
      <c r="AC14" s="1">
        <f>LS!AC26+Surrend_LS!AB14-Surrend_LS!AC4</f>
        <v>44840.255859111487</v>
      </c>
      <c r="AD14" s="1">
        <f>LS!AD26+Surrend_LS!AC14-Surrend_LS!AD4</f>
        <v>46630.152021224814</v>
      </c>
      <c r="AE14" s="1">
        <f>LS!AE26+Surrend_LS!AD14-Surrend_LS!AE4</f>
        <v>48393.199740906442</v>
      </c>
      <c r="AF14" s="1">
        <f>LS!AF26+Surrend_LS!AE14-Surrend_LS!AF4</f>
        <v>50129.801744792843</v>
      </c>
      <c r="AG14" s="1">
        <f>LS!AG26+Surrend_LS!AF14-Surrend_LS!AG4</f>
        <v>51840.354718620947</v>
      </c>
      <c r="AH14" s="1">
        <f>LS!AH26+Surrend_LS!AG14-Surrend_LS!AH4</f>
        <v>53525.249397841631</v>
      </c>
      <c r="AI14" s="1">
        <f>LS!AI26+Surrend_LS!AH14-Surrend_LS!AI4</f>
        <v>55184.870656874009</v>
      </c>
      <c r="AJ14" s="1">
        <f>LS!AJ26+Surrend_LS!AI14-Surrend_LS!AJ4</f>
        <v>54357.097597020897</v>
      </c>
      <c r="AK14" s="1">
        <f>LS!AK26+Surrend_LS!AJ14-Surrend_LS!AK4</f>
        <v>56004.241133065581</v>
      </c>
      <c r="AL14" s="1">
        <f>LS!AL26+Surrend_LS!AK14-Surrend_LS!AL4</f>
        <v>55164.177516069598</v>
      </c>
      <c r="AM14" s="1">
        <f>LS!AM26+Surrend_LS!AL14-Surrend_LS!AM4</f>
        <v>56799.214853328551</v>
      </c>
      <c r="AN14" s="1">
        <f>LS!AN26+Surrend_LS!AM14-Surrend_LS!AN4</f>
        <v>58409.726630528625</v>
      </c>
      <c r="AO14" s="1">
        <f>LS!AO26+Surrend_LS!AN14-Surrend_LS!AO4</f>
        <v>59996.080731070695</v>
      </c>
      <c r="AP14" s="1">
        <f>LS!AP26+Surrend_LS!AO14-Surrend_LS!AP4</f>
        <v>61558.639520104633</v>
      </c>
      <c r="AQ14" s="1">
        <f>LS!AQ26+Surrend_LS!AP14-Surrend_LS!AQ4</f>
        <v>63097.759927303065</v>
      </c>
      <c r="AR14" s="1">
        <f>LS!AR26+Surrend_LS!AQ14-Surrend_LS!AR4</f>
        <v>64613.793528393522</v>
      </c>
      <c r="AS14" s="1">
        <f>LS!AS26+Surrend_LS!AR14-Surrend_LS!AS4</f>
        <v>66107.086625467622</v>
      </c>
      <c r="AT14" s="1">
        <f>LS!AT26+Surrend_LS!AS14-Surrend_LS!AT4</f>
        <v>67577.980326085613</v>
      </c>
      <c r="AU14" s="1">
        <f>LS!AU26+Surrend_LS!AT14-Surrend_LS!AU4</f>
        <v>69026.810621194323</v>
      </c>
      <c r="AV14" s="1">
        <f>LS!AV26+Surrend_LS!AU14-Surrend_LS!AV4</f>
        <v>67991.408461876403</v>
      </c>
      <c r="AW14" s="1">
        <f>LS!AW26+Surrend_LS!AV14-Surrend_LS!AW4</f>
        <v>69434.037334948254</v>
      </c>
      <c r="AX14" s="1">
        <f>LS!AX26+Surrend_LS!AW14-Surrend_LS!AX4</f>
        <v>68392.52677492403</v>
      </c>
      <c r="AY14" s="1">
        <f>LS!AY26+Surrend_LS!AX14-Surrend_LS!AY4</f>
        <v>69829.138873300166</v>
      </c>
      <c r="AZ14" s="1">
        <f t="shared" si="8"/>
        <v>41178.276543184817</v>
      </c>
      <c r="BA14" s="1">
        <f t="shared" si="9"/>
        <v>56799.214853328551</v>
      </c>
      <c r="BB14" s="1">
        <f t="shared" si="10"/>
        <v>69829.138873300166</v>
      </c>
    </row>
    <row r="15" spans="1:54" x14ac:dyDescent="0.3">
      <c r="A15" s="5" t="s">
        <v>20</v>
      </c>
      <c r="B15" s="5"/>
      <c r="C15" s="1">
        <f>LS!C27-Surrend_LS!C5</f>
        <v>49100</v>
      </c>
      <c r="D15" s="1">
        <f>LS!D27+Surrend_LS!C15-Surrend_LS!D5</f>
        <v>48216.2</v>
      </c>
      <c r="E15" s="1">
        <f>LS!E27+Surrend_LS!D15-Surrend_LS!E5</f>
        <v>96448.308399999994</v>
      </c>
      <c r="F15" s="1">
        <f>LS!F27+Surrend_LS!E15-Surrend_LS!F5</f>
        <v>94712.2388488</v>
      </c>
      <c r="G15" s="1">
        <f>LS!G27+Surrend_LS!F15-Surrend_LS!G5</f>
        <v>142107.41854952162</v>
      </c>
      <c r="H15" s="1">
        <f>LS!H27+Surrend_LS!G15-Surrend_LS!H5</f>
        <v>139549.48501563023</v>
      </c>
      <c r="I15" s="1">
        <f>LS!I27+Surrend_LS!H15-Surrend_LS!I5</f>
        <v>186137.5942853489</v>
      </c>
      <c r="J15" s="1">
        <f>LS!J27+Surrend_LS!I15-Surrend_LS!J5</f>
        <v>182787.11758821263</v>
      </c>
      <c r="K15" s="1">
        <f>LS!K27+Surrend_LS!J15-Surrend_LS!K5</f>
        <v>228596.9494716248</v>
      </c>
      <c r="L15" s="1">
        <f>LS!L27+Surrend_LS!K15-Surrend_LS!L5</f>
        <v>224482.20438113555</v>
      </c>
      <c r="M15" s="1">
        <f>LS!M27+Surrend_LS!L15-Surrend_LS!M5</f>
        <v>269541.52470227511</v>
      </c>
      <c r="N15" s="1">
        <f>LS!N27+Surrend_LS!M15-Surrend_LS!N5</f>
        <v>264689.77725763415</v>
      </c>
      <c r="O15" s="1">
        <f t="shared" si="11"/>
        <v>264689.77725763415</v>
      </c>
      <c r="P15" s="1">
        <f>LS!P27+Surrend_LS!O15-Surrend_LS!P5</f>
        <v>309025.36126699671</v>
      </c>
      <c r="Q15" s="1">
        <f>LS!Q27+Surrend_LS!P15-Surrend_LS!Q5</f>
        <v>303462.90476419078</v>
      </c>
      <c r="R15" s="1">
        <f>LS!R27+Surrend_LS!Q15-Surrend_LS!R5</f>
        <v>347100.57247843535</v>
      </c>
      <c r="S15" s="1">
        <f>LS!S27+Surrend_LS!R15-Surrend_LS!S5</f>
        <v>340852.76217382349</v>
      </c>
      <c r="T15" s="1">
        <f>LS!T27+Surrend_LS!S15-Surrend_LS!T5</f>
        <v>383817.41245469468</v>
      </c>
      <c r="U15" s="1">
        <f>LS!U27+Surrend_LS!T15-Surrend_LS!U5</f>
        <v>376908.69903051021</v>
      </c>
      <c r="V15" s="1">
        <f>LS!V27+Surrend_LS!U15-Surrend_LS!V5</f>
        <v>419224.34244796104</v>
      </c>
      <c r="W15" s="1">
        <f>LS!W27+Surrend_LS!V15-Surrend_LS!W5</f>
        <v>411678.30428389774</v>
      </c>
      <c r="X15" s="1">
        <f>LS!X27+Surrend_LS!W15-Surrend_LS!X5</f>
        <v>453368.09480678756</v>
      </c>
      <c r="Y15" s="1">
        <f>LS!Y27+Surrend_LS!X15-Surrend_LS!Y5</f>
        <v>445207.46910026536</v>
      </c>
      <c r="Z15" s="1">
        <f>LS!Z27+Surrend_LS!Y15-Surrend_LS!Z5</f>
        <v>486293.73465646058</v>
      </c>
      <c r="AA15" s="1">
        <f>LS!AA27+Surrend_LS!Z15-Surrend_LS!AA5</f>
        <v>477540.44743264432</v>
      </c>
      <c r="AB15" s="1">
        <f>LS!AB27+Surrend_LS!AA15-Surrend_LS!AB5</f>
        <v>518044.71937885671</v>
      </c>
      <c r="AC15" s="1">
        <f>LS!AC27+Surrend_LS!AB15-Surrend_LS!AC5</f>
        <v>508719.91443003732</v>
      </c>
      <c r="AD15" s="1">
        <f>LS!AD27+Surrend_LS!AC15-Surrend_LS!AD5</f>
        <v>548662.95597029675</v>
      </c>
      <c r="AE15" s="1">
        <f>LS!AE27+Surrend_LS!AD15-Surrend_LS!AE5</f>
        <v>538787.02276283142</v>
      </c>
      <c r="AF15" s="1">
        <f>LS!AF27+Surrend_LS!AE15-Surrend_LS!AF5</f>
        <v>578188.85635310051</v>
      </c>
      <c r="AG15" s="1">
        <f>LS!AG27+Surrend_LS!AF15-Surrend_LS!AG5</f>
        <v>567781.45693874476</v>
      </c>
      <c r="AH15" s="1">
        <f>LS!AH27+Surrend_LS!AG15-Surrend_LS!AH5</f>
        <v>606661.39071384736</v>
      </c>
      <c r="AI15" s="1">
        <f>LS!AI27+Surrend_LS!AH15-Surrend_LS!AI5</f>
        <v>595741.48568099807</v>
      </c>
      <c r="AJ15" s="1">
        <f>LS!AJ27+Surrend_LS!AI15-Surrend_LS!AJ5</f>
        <v>634118.13893874013</v>
      </c>
      <c r="AK15" s="1">
        <f>LS!AK27+Surrend_LS!AJ15-Surrend_LS!AK5</f>
        <v>622704.01243784279</v>
      </c>
      <c r="AL15" s="1">
        <f>LS!AL27+Surrend_LS!AK15-Surrend_LS!AL5</f>
        <v>660595.34021396167</v>
      </c>
      <c r="AM15" s="1">
        <f>LS!AM27+Surrend_LS!AL15-Surrend_LS!AM5</f>
        <v>648704.6240901103</v>
      </c>
      <c r="AN15" s="1">
        <f>LS!AN27+Surrend_LS!AM15-Surrend_LS!AN5</f>
        <v>686127.94085648831</v>
      </c>
      <c r="AO15" s="1">
        <f>LS!AO27+Surrend_LS!AN15-Surrend_LS!AO5</f>
        <v>673777.63792107149</v>
      </c>
      <c r="AP15" s="1">
        <f>LS!AP27+Surrend_LS!AO15-Surrend_LS!AP5</f>
        <v>710749.64043849218</v>
      </c>
      <c r="AQ15" s="1">
        <f>LS!AQ27+Surrend_LS!AP15-Surrend_LS!AQ5</f>
        <v>697956.14691059932</v>
      </c>
      <c r="AR15" s="1">
        <f>LS!AR27+Surrend_LS!AQ15-Surrend_LS!AR5</f>
        <v>734492.93626620853</v>
      </c>
      <c r="AS15" s="1">
        <f>LS!AS27+Surrend_LS!AR15-Surrend_LS!AS5</f>
        <v>721272.06341341673</v>
      </c>
      <c r="AT15" s="1">
        <f>LS!AT27+Surrend_LS!AS15-Surrend_LS!AT5</f>
        <v>757389.16627197526</v>
      </c>
      <c r="AU15" s="1">
        <f>LS!AU27+Surrend_LS!AT15-Surrend_LS!AU5</f>
        <v>743756.16127907974</v>
      </c>
      <c r="AV15" s="1">
        <f>LS!AV27+Surrend_LS!AU15-Surrend_LS!AV5</f>
        <v>779468.55037605634</v>
      </c>
      <c r="AW15" s="1">
        <f>LS!AW27+Surrend_LS!AV15-Surrend_LS!AW5</f>
        <v>765438.11646928731</v>
      </c>
      <c r="AX15" s="1">
        <f>LS!AX27+Surrend_LS!AW15-Surrend_LS!AX5</f>
        <v>800760.23037284019</v>
      </c>
      <c r="AY15" s="1">
        <f>LS!AY27+Surrend_LS!AX15-Surrend_LS!AY5</f>
        <v>786346.54622612905</v>
      </c>
      <c r="AZ15" s="1">
        <f t="shared" si="8"/>
        <v>477540.44743264432</v>
      </c>
      <c r="BA15" s="1">
        <f t="shared" si="9"/>
        <v>648704.6240901103</v>
      </c>
      <c r="BB15" s="1">
        <f t="shared" si="10"/>
        <v>786346.54622612905</v>
      </c>
    </row>
    <row r="16" spans="1:54" x14ac:dyDescent="0.3">
      <c r="A16" s="5" t="s">
        <v>21</v>
      </c>
      <c r="B16" s="5"/>
      <c r="C16" s="1">
        <f>LS!C28-Surrend_LS!C6</f>
        <v>245000</v>
      </c>
      <c r="D16" s="1">
        <f>LS!D28+Surrend_LS!C16-Surrend_LS!D6</f>
        <v>485100</v>
      </c>
      <c r="E16" s="1">
        <f>LS!E28+Surrend_LS!D16-Surrend_LS!E6</f>
        <v>475398</v>
      </c>
      <c r="F16" s="1">
        <f>LS!F28+Surrend_LS!E16-Surrend_LS!F6</f>
        <v>710890.04</v>
      </c>
      <c r="G16" s="1">
        <f>LS!G28+Surrend_LS!F16-Surrend_LS!G6</f>
        <v>941672.23920000007</v>
      </c>
      <c r="H16" s="1">
        <f>LS!H28+Surrend_LS!G16-Surrend_LS!H6</f>
        <v>922838.79441600002</v>
      </c>
      <c r="I16" s="1">
        <f>LS!I28+Surrend_LS!H16-Surrend_LS!I6</f>
        <v>1149382.0185276801</v>
      </c>
      <c r="J16" s="1">
        <f>LS!J28+Surrend_LS!I16-Surrend_LS!J6</f>
        <v>1371394.3781571265</v>
      </c>
      <c r="K16" s="1">
        <f>LS!K28+Surrend_LS!J16-Surrend_LS!K6</f>
        <v>1343966.490593984</v>
      </c>
      <c r="L16" s="1">
        <f>LS!L28+Surrend_LS!K16-Surrend_LS!L6</f>
        <v>1317087.1607821044</v>
      </c>
      <c r="M16" s="1">
        <f>LS!M28+Surrend_LS!L16-Surrend_LS!M6</f>
        <v>1535745.4175664622</v>
      </c>
      <c r="N16" s="1">
        <f>LS!N28+Surrend_LS!M16-Surrend_LS!N6</f>
        <v>1505030.509215133</v>
      </c>
      <c r="O16" s="1">
        <f t="shared" si="11"/>
        <v>1505030.509215133</v>
      </c>
      <c r="P16" s="1">
        <f>LS!P28+Surrend_LS!O16-Surrend_LS!P6</f>
        <v>1719929.8990308305</v>
      </c>
      <c r="Q16" s="1">
        <f>LS!Q28+Surrend_LS!P16-Surrend_LS!Q6</f>
        <v>1930531.3010502139</v>
      </c>
      <c r="R16" s="1">
        <f>LS!R28+Surrend_LS!Q16-Surrend_LS!R6</f>
        <v>1891920.6750292096</v>
      </c>
      <c r="S16" s="1">
        <f>LS!S28+Surrend_LS!R16-Surrend_LS!S6</f>
        <v>2099082.2615286256</v>
      </c>
      <c r="T16" s="1">
        <f>LS!T28+Surrend_LS!S16-Surrend_LS!T6</f>
        <v>2302100.6162980529</v>
      </c>
      <c r="U16" s="1">
        <f>LS!U28+Surrend_LS!T16-Surrend_LS!U6</f>
        <v>2256058.6039720918</v>
      </c>
      <c r="V16" s="1">
        <f>LS!V28+Surrend_LS!U16-Surrend_LS!V6</f>
        <v>2455937.4318926502</v>
      </c>
      <c r="W16" s="1">
        <f>LS!W28+Surrend_LS!V16-Surrend_LS!W6</f>
        <v>2651818.683254797</v>
      </c>
      <c r="X16" s="1">
        <f>LS!X28+Surrend_LS!W16-Surrend_LS!X6</f>
        <v>2598782.3095897012</v>
      </c>
      <c r="Y16" s="1">
        <f>LS!Y28+Surrend_LS!X16-Surrend_LS!Y6</f>
        <v>2546806.6633979073</v>
      </c>
      <c r="Z16" s="1">
        <f>LS!Z28+Surrend_LS!Y16-Surrend_LS!Z6</f>
        <v>2740870.5301299491</v>
      </c>
      <c r="AA16" s="1">
        <f>LS!AA28+Surrend_LS!Z16-Surrend_LS!AA6</f>
        <v>2686053.1195273502</v>
      </c>
      <c r="AB16" s="1">
        <f>LS!AB28+Surrend_LS!AA16-Surrend_LS!AB6</f>
        <v>2877332.0571368034</v>
      </c>
      <c r="AC16" s="1">
        <f>LS!AC28+Surrend_LS!AB16-Surrend_LS!AC6</f>
        <v>3064785.4159940672</v>
      </c>
      <c r="AD16" s="1">
        <f>LS!AD28+Surrend_LS!AC16-Surrend_LS!AD6</f>
        <v>3003489.7076741857</v>
      </c>
      <c r="AE16" s="1">
        <f>LS!AE28+Surrend_LS!AD16-Surrend_LS!AE6</f>
        <v>3188419.9135207022</v>
      </c>
      <c r="AF16" s="1">
        <f>LS!AF28+Surrend_LS!AE16-Surrend_LS!AF6</f>
        <v>3369651.515250288</v>
      </c>
      <c r="AG16" s="1">
        <f>LS!AG28+Surrend_LS!AF16-Surrend_LS!AG6</f>
        <v>3302258.4849452823</v>
      </c>
      <c r="AH16" s="1">
        <f>LS!AH28+Surrend_LS!AG16-Surrend_LS!AH6</f>
        <v>3481213.3152463767</v>
      </c>
      <c r="AI16" s="1">
        <f>LS!AI28+Surrend_LS!AH16-Surrend_LS!AI6</f>
        <v>3656589.0489414493</v>
      </c>
      <c r="AJ16" s="1">
        <f>LS!AJ28+Surrend_LS!AI16-Surrend_LS!AJ6</f>
        <v>3583457.2679626201</v>
      </c>
      <c r="AK16" s="1">
        <f>LS!AK28+Surrend_LS!AJ16-Surrend_LS!AK6</f>
        <v>3511788.1226033675</v>
      </c>
      <c r="AL16" s="1">
        <f>LS!AL28+Surrend_LS!AK16-Surrend_LS!AL6</f>
        <v>3686552.3601513002</v>
      </c>
      <c r="AM16" s="1">
        <f>LS!AM28+Surrend_LS!AL16-Surrend_LS!AM6</f>
        <v>3612821.3129482744</v>
      </c>
      <c r="AN16" s="1">
        <f>LS!AN28+Surrend_LS!AM16-Surrend_LS!AN6</f>
        <v>3785564.886689309</v>
      </c>
      <c r="AO16" s="1">
        <f>LS!AO28+Surrend_LS!AN16-Surrend_LS!AO6</f>
        <v>3954853.588955523</v>
      </c>
      <c r="AP16" s="1">
        <f>LS!AP28+Surrend_LS!AO16-Surrend_LS!AP6</f>
        <v>3875756.5171764125</v>
      </c>
      <c r="AQ16" s="1">
        <f>LS!AQ28+Surrend_LS!AP16-Surrend_LS!AQ6</f>
        <v>4043241.386832884</v>
      </c>
      <c r="AR16" s="1">
        <f>LS!AR28+Surrend_LS!AQ16-Surrend_LS!AR6</f>
        <v>4207376.5590962255</v>
      </c>
      <c r="AS16" s="1">
        <f>LS!AS28+Surrend_LS!AR16-Surrend_LS!AS6</f>
        <v>4123229.027914301</v>
      </c>
      <c r="AT16" s="1">
        <f>LS!AT28+Surrend_LS!AS16-Surrend_LS!AT6</f>
        <v>4285764.4473560145</v>
      </c>
      <c r="AU16" s="1">
        <f>LS!AU28+Surrend_LS!AT16-Surrend_LS!AU6</f>
        <v>4445049.1584088942</v>
      </c>
      <c r="AV16" s="1">
        <f>LS!AV28+Surrend_LS!AU16-Surrend_LS!AV6</f>
        <v>4356148.175240716</v>
      </c>
      <c r="AW16" s="1">
        <f>LS!AW28+Surrend_LS!AV16-Surrend_LS!AW6</f>
        <v>4269025.2117359014</v>
      </c>
      <c r="AX16" s="1">
        <f>LS!AX28+Surrend_LS!AW16-Surrend_LS!AX6</f>
        <v>4428644.7075011833</v>
      </c>
      <c r="AY16" s="1">
        <f>LS!AY28+Surrend_LS!AX16-Surrend_LS!AY6</f>
        <v>4340071.8133511599</v>
      </c>
      <c r="AZ16" s="1">
        <f t="shared" si="8"/>
        <v>2686053.1195273502</v>
      </c>
      <c r="BA16" s="1">
        <f t="shared" si="9"/>
        <v>3612821.3129482744</v>
      </c>
      <c r="BB16" s="1">
        <f t="shared" si="10"/>
        <v>4340071.8133511599</v>
      </c>
    </row>
    <row r="17" spans="1:54" x14ac:dyDescent="0.3">
      <c r="A17" s="5" t="s">
        <v>22</v>
      </c>
      <c r="B17" s="5"/>
      <c r="C17" s="1">
        <f>LS!C29-Surrend_LS!C7</f>
        <v>0</v>
      </c>
      <c r="D17" s="1">
        <f>LS!D29+Surrend_LS!C17-Surrend_LS!D7</f>
        <v>882000</v>
      </c>
      <c r="E17" s="1">
        <f>LS!E29+Surrend_LS!D17-Surrend_LS!E7</f>
        <v>1746360</v>
      </c>
      <c r="F17" s="1">
        <f>LS!F29+Surrend_LS!E17-Surrend_LS!F7</f>
        <v>2593432.7999999998</v>
      </c>
      <c r="G17" s="1">
        <f>LS!G29+Surrend_LS!F17-Surrend_LS!G7</f>
        <v>3423564.1439999999</v>
      </c>
      <c r="H17" s="1">
        <f>LS!H29+Surrend_LS!G17-Surrend_LS!H7</f>
        <v>4237092.8611199996</v>
      </c>
      <c r="I17" s="1">
        <f>LS!I29+Surrend_LS!H17-Surrend_LS!I7</f>
        <v>5034351.0038975999</v>
      </c>
      <c r="J17" s="1">
        <f>LS!J29+Surrend_LS!I17-Surrend_LS!J7</f>
        <v>5815663.9838196477</v>
      </c>
      <c r="K17" s="1">
        <f>LS!K29+Surrend_LS!J17-Surrend_LS!K7</f>
        <v>7463350.704143255</v>
      </c>
      <c r="L17" s="1">
        <f>LS!L29+Surrend_LS!K17-Surrend_LS!L7</f>
        <v>9078083.6900603902</v>
      </c>
      <c r="M17" s="1">
        <f>LS!M29+Surrend_LS!L17-Surrend_LS!M7</f>
        <v>10660522.016259182</v>
      </c>
      <c r="N17" s="1">
        <f>LS!N29+Surrend_LS!M17-Surrend_LS!N7</f>
        <v>12211311.575933998</v>
      </c>
      <c r="O17" s="1">
        <f t="shared" si="11"/>
        <v>12211311.575933998</v>
      </c>
      <c r="P17" s="1">
        <f>LS!P29+Surrend_LS!O17-Surrend_LS!P7</f>
        <v>12849085.344415318</v>
      </c>
      <c r="Q17" s="1">
        <f>LS!Q29+Surrend_LS!P17-Surrend_LS!Q7</f>
        <v>13474103.637527011</v>
      </c>
      <c r="R17" s="1">
        <f>LS!R29+Surrend_LS!Q17-Surrend_LS!R7</f>
        <v>14086621.564776471</v>
      </c>
      <c r="S17" s="1">
        <f>LS!S29+Surrend_LS!R17-Surrend_LS!S7</f>
        <v>14686889.133480942</v>
      </c>
      <c r="T17" s="1">
        <f>LS!T29+Surrend_LS!S17-Surrend_LS!T7</f>
        <v>15275151.350811323</v>
      </c>
      <c r="U17" s="1">
        <f>LS!U29+Surrend_LS!T17-Surrend_LS!U7</f>
        <v>15851648.323795097</v>
      </c>
      <c r="V17" s="1">
        <f>LS!V29+Surrend_LS!U17-Surrend_LS!V7</f>
        <v>16416615.357319195</v>
      </c>
      <c r="W17" s="1">
        <f>LS!W29+Surrend_LS!V17-Surrend_LS!W7</f>
        <v>16970283.05017281</v>
      </c>
      <c r="X17" s="1">
        <f>LS!X29+Surrend_LS!W17-Surrend_LS!X7</f>
        <v>18394877.389169354</v>
      </c>
      <c r="Y17" s="1">
        <f>LS!Y29+Surrend_LS!X17-Surrend_LS!Y7</f>
        <v>19790979.841385968</v>
      </c>
      <c r="Z17" s="1">
        <f>LS!Z29+Surrend_LS!Y17-Surrend_LS!Z7</f>
        <v>21159160.244558249</v>
      </c>
      <c r="AA17" s="1">
        <f>LS!AA29+Surrend_LS!Z17-Surrend_LS!AA7</f>
        <v>22499977.039667085</v>
      </c>
      <c r="AB17" s="1">
        <f>LS!AB29+Surrend_LS!AA17-Surrend_LS!AB7</f>
        <v>22931977.498873744</v>
      </c>
      <c r="AC17" s="1">
        <f>LS!AC29+Surrend_LS!AB17-Surrend_LS!AC7</f>
        <v>23355337.94889627</v>
      </c>
      <c r="AD17" s="1">
        <f>LS!AD29+Surrend_LS!AC17-Surrend_LS!AD7</f>
        <v>23770231.189918347</v>
      </c>
      <c r="AE17" s="1">
        <f>LS!AE29+Surrend_LS!AD17-Surrend_LS!AE7</f>
        <v>24176826.56611998</v>
      </c>
      <c r="AF17" s="1">
        <f>LS!AF29+Surrend_LS!AE17-Surrend_LS!AF7</f>
        <v>24575290.034797579</v>
      </c>
      <c r="AG17" s="1">
        <f>LS!AG29+Surrend_LS!AF17-Surrend_LS!AG7</f>
        <v>24965784.234101627</v>
      </c>
      <c r="AH17" s="1">
        <f>LS!AH29+Surrend_LS!AG17-Surrend_LS!AH7</f>
        <v>25348468.549419593</v>
      </c>
      <c r="AI17" s="1">
        <f>LS!AI29+Surrend_LS!AH17-Surrend_LS!AI7</f>
        <v>25723499.178431202</v>
      </c>
      <c r="AJ17" s="1">
        <f>LS!AJ29+Surrend_LS!AI17-Surrend_LS!AJ7</f>
        <v>26973029.194862578</v>
      </c>
      <c r="AK17" s="1">
        <f>LS!AK29+Surrend_LS!AJ17-Surrend_LS!AK7</f>
        <v>28197568.610965326</v>
      </c>
      <c r="AL17" s="1">
        <f>LS!AL29+Surrend_LS!AK17-Surrend_LS!AL7</f>
        <v>29397617.238746021</v>
      </c>
      <c r="AM17" s="1">
        <f>LS!AM29+Surrend_LS!AL17-Surrend_LS!AM7</f>
        <v>30573664.8939711</v>
      </c>
      <c r="AN17" s="1">
        <f>LS!AN29+Surrend_LS!AM17-Surrend_LS!AN7</f>
        <v>30844191.59609168</v>
      </c>
      <c r="AO17" s="1">
        <f>LS!AO29+Surrend_LS!AN17-Surrend_LS!AO7</f>
        <v>31109307.764169846</v>
      </c>
      <c r="AP17" s="1">
        <f>LS!AP29+Surrend_LS!AO17-Surrend_LS!AP7</f>
        <v>31369121.608886451</v>
      </c>
      <c r="AQ17" s="1">
        <f>LS!AQ29+Surrend_LS!AP17-Surrend_LS!AQ7</f>
        <v>31623739.176708721</v>
      </c>
      <c r="AR17" s="1">
        <f>LS!AR29+Surrend_LS!AQ17-Surrend_LS!AR7</f>
        <v>31873264.393174548</v>
      </c>
      <c r="AS17" s="1">
        <f>LS!AS29+Surrend_LS!AR17-Surrend_LS!AS7</f>
        <v>32117799.105311058</v>
      </c>
      <c r="AT17" s="1">
        <f>LS!AT29+Surrend_LS!AS17-Surrend_LS!AT7</f>
        <v>32357443.123204838</v>
      </c>
      <c r="AU17" s="1">
        <f>LS!AU29+Surrend_LS!AT17-Surrend_LS!AU7</f>
        <v>32592294.260740742</v>
      </c>
      <c r="AV17" s="1">
        <f>LS!AV29+Surrend_LS!AU17-Surrend_LS!AV7</f>
        <v>33704448.375525929</v>
      </c>
      <c r="AW17" s="1">
        <f>LS!AW29+Surrend_LS!AV17-Surrend_LS!AW7</f>
        <v>34794359.408015408</v>
      </c>
      <c r="AX17" s="1">
        <f>LS!AX29+Surrend_LS!AW17-Surrend_LS!AX7</f>
        <v>35862472.2198551</v>
      </c>
      <c r="AY17" s="1">
        <f>LS!AY29+Surrend_LS!AX17-Surrend_LS!AY7</f>
        <v>36909222.775458001</v>
      </c>
      <c r="AZ17" s="1">
        <f t="shared" si="8"/>
        <v>22499977.039667085</v>
      </c>
      <c r="BA17" s="1">
        <f t="shared" si="9"/>
        <v>30573664.8939711</v>
      </c>
      <c r="BB17" s="1">
        <f t="shared" si="10"/>
        <v>36909222.775458001</v>
      </c>
    </row>
    <row r="18" spans="1:54" x14ac:dyDescent="0.3">
      <c r="A18" s="5" t="s">
        <v>23</v>
      </c>
      <c r="B18" s="5"/>
      <c r="C18" s="1">
        <f>LS!C30-Surrend_LS!C8</f>
        <v>0</v>
      </c>
      <c r="D18" s="1">
        <f>LS!D30+Surrend_LS!C18-Surrend_LS!D8</f>
        <v>0</v>
      </c>
      <c r="E18" s="1">
        <f>LS!E30+Surrend_LS!D18-Surrend_LS!E8</f>
        <v>1964000</v>
      </c>
      <c r="F18" s="1">
        <f>LS!F30+Surrend_LS!E18-Surrend_LS!F8</f>
        <v>1928648</v>
      </c>
      <c r="G18" s="1">
        <f>LS!G30+Surrend_LS!F18-Surrend_LS!G8</f>
        <v>1893932.3359999999</v>
      </c>
      <c r="H18" s="1">
        <f>LS!H30+Surrend_LS!G18-Surrend_LS!H8</f>
        <v>3823841.5539520001</v>
      </c>
      <c r="I18" s="1">
        <f>LS!I30+Surrend_LS!H18-Surrend_LS!I8</f>
        <v>3755012.4059808641</v>
      </c>
      <c r="J18" s="1">
        <f>LS!J30+Surrend_LS!I18-Surrend_LS!J8</f>
        <v>3687422.1826732084</v>
      </c>
      <c r="K18" s="1">
        <f>LS!K30+Surrend_LS!J18-Surrend_LS!K8</f>
        <v>5585048.5833850903</v>
      </c>
      <c r="L18" s="1">
        <f>LS!L30+Surrend_LS!K18-Surrend_LS!L8</f>
        <v>5484517.7088841591</v>
      </c>
      <c r="M18" s="1">
        <f>LS!M30+Surrend_LS!L18-Surrend_LS!M8</f>
        <v>5385796.3901242446</v>
      </c>
      <c r="N18" s="1">
        <f>LS!N30+Surrend_LS!M18-Surrend_LS!N8</f>
        <v>7252852.0551020084</v>
      </c>
      <c r="O18" s="1">
        <f t="shared" si="11"/>
        <v>7252852.0551020084</v>
      </c>
      <c r="P18" s="1">
        <f>LS!P30+Surrend_LS!O18-Surrend_LS!P8</f>
        <v>7122300.7181101721</v>
      </c>
      <c r="Q18" s="1">
        <f>LS!Q30+Surrend_LS!P18-Surrend_LS!Q8</f>
        <v>6994099.3051841892</v>
      </c>
      <c r="R18" s="1">
        <f>LS!R30+Surrend_LS!Q18-Surrend_LS!R8</f>
        <v>8832205.5176908746</v>
      </c>
      <c r="S18" s="1">
        <f>LS!S30+Surrend_LS!R18-Surrend_LS!S8</f>
        <v>8673225.8183724396</v>
      </c>
      <c r="T18" s="1">
        <f>LS!T30+Surrend_LS!S18-Surrend_LS!T8</f>
        <v>8517107.7536417358</v>
      </c>
      <c r="U18" s="1">
        <f>LS!U30+Surrend_LS!T18-Surrend_LS!U8</f>
        <v>10327799.814076185</v>
      </c>
      <c r="V18" s="1">
        <f>LS!V30+Surrend_LS!U18-Surrend_LS!V8</f>
        <v>10141899.417422814</v>
      </c>
      <c r="W18" s="1">
        <f>LS!W30+Surrend_LS!V18-Surrend_LS!W8</f>
        <v>9959345.2279092036</v>
      </c>
      <c r="X18" s="1">
        <f>LS!X30+Surrend_LS!W18-Surrend_LS!X8</f>
        <v>11744077.013806839</v>
      </c>
      <c r="Y18" s="1">
        <f>LS!Y30+Surrend_LS!X18-Surrend_LS!Y8</f>
        <v>11532683.627558315</v>
      </c>
      <c r="Z18" s="1">
        <f>LS!Z30+Surrend_LS!Y18-Surrend_LS!Z8</f>
        <v>11325095.322262265</v>
      </c>
      <c r="AA18" s="1">
        <f>LS!AA30+Surrend_LS!Z18-Surrend_LS!AA8</f>
        <v>13085243.606461544</v>
      </c>
      <c r="AB18" s="1">
        <f>LS!AB30+Surrend_LS!AA18-Surrend_LS!AB8</f>
        <v>12849709.221545236</v>
      </c>
      <c r="AC18" s="1">
        <f>LS!AC30+Surrend_LS!AB18-Surrend_LS!AC8</f>
        <v>12618414.455557423</v>
      </c>
      <c r="AD18" s="1">
        <f>LS!AD30+Surrend_LS!AC18-Surrend_LS!AD8</f>
        <v>14355282.995357389</v>
      </c>
      <c r="AE18" s="1">
        <f>LS!AE30+Surrend_LS!AD18-Surrend_LS!AE8</f>
        <v>14096887.901440956</v>
      </c>
      <c r="AF18" s="1">
        <f>LS!AF30+Surrend_LS!AE18-Surrend_LS!AF8</f>
        <v>13843143.919215018</v>
      </c>
      <c r="AG18" s="1">
        <f>LS!AG30+Surrend_LS!AF18-Surrend_LS!AG8</f>
        <v>15557967.328669148</v>
      </c>
      <c r="AH18" s="1">
        <f>LS!AH30+Surrend_LS!AG18-Surrend_LS!AH8</f>
        <v>15277923.916753102</v>
      </c>
      <c r="AI18" s="1">
        <f>LS!AI30+Surrend_LS!AH18-Surrend_LS!AI8</f>
        <v>15002921.286251547</v>
      </c>
      <c r="AJ18" s="1">
        <f>LS!AJ30+Surrend_LS!AI18-Surrend_LS!AJ8</f>
        <v>16696868.703099018</v>
      </c>
      <c r="AK18" s="1">
        <f>LS!AK30+Surrend_LS!AJ18-Surrend_LS!AK8</f>
        <v>16396325.066443237</v>
      </c>
      <c r="AL18" s="1">
        <f>LS!AL30+Surrend_LS!AK18-Surrend_LS!AL8</f>
        <v>16101191.215247259</v>
      </c>
      <c r="AM18" s="1">
        <f>LS!AM30+Surrend_LS!AL18-Surrend_LS!AM8</f>
        <v>17775369.773372807</v>
      </c>
      <c r="AN18" s="1">
        <f>LS!AN30+Surrend_LS!AM18-Surrend_LS!AN8</f>
        <v>17455413.117452096</v>
      </c>
      <c r="AO18" s="1">
        <f>LS!AO30+Surrend_LS!AN18-Surrend_LS!AO8</f>
        <v>17141215.68133796</v>
      </c>
      <c r="AP18" s="1">
        <f>LS!AP30+Surrend_LS!AO18-Surrend_LS!AP8</f>
        <v>18796673.799073875</v>
      </c>
      <c r="AQ18" s="1">
        <f>LS!AQ30+Surrend_LS!AP18-Surrend_LS!AQ8</f>
        <v>18458333.670690544</v>
      </c>
      <c r="AR18" s="1">
        <f>LS!AR30+Surrend_LS!AQ18-Surrend_LS!AR8</f>
        <v>18126083.664618116</v>
      </c>
      <c r="AS18" s="1">
        <f>LS!AS30+Surrend_LS!AR18-Surrend_LS!AS8</f>
        <v>19763814.158654992</v>
      </c>
      <c r="AT18" s="1">
        <f>LS!AT30+Surrend_LS!AS18-Surrend_LS!AT8</f>
        <v>19408065.5037992</v>
      </c>
      <c r="AU18" s="1">
        <f>LS!AU30+Surrend_LS!AT18-Surrend_LS!AU8</f>
        <v>19058720.324730814</v>
      </c>
      <c r="AV18" s="1">
        <f>LS!AV30+Surrend_LS!AU18-Surrend_LS!AV8</f>
        <v>20679663.358885661</v>
      </c>
      <c r="AW18" s="1">
        <f>LS!AW30+Surrend_LS!AV18-Surrend_LS!AW8</f>
        <v>20307429.41842572</v>
      </c>
      <c r="AX18" s="1">
        <f>LS!AX30+Surrend_LS!AW18-Surrend_LS!AX8</f>
        <v>19941895.688894056</v>
      </c>
      <c r="AY18" s="1">
        <f>LS!AY30+Surrend_LS!AX18-Surrend_LS!AY8</f>
        <v>21546941.566493962</v>
      </c>
      <c r="AZ18" s="1">
        <f t="shared" si="8"/>
        <v>13085243.606461544</v>
      </c>
      <c r="BA18" s="1">
        <f t="shared" si="9"/>
        <v>17775369.773372807</v>
      </c>
      <c r="BB18" s="1">
        <f t="shared" si="10"/>
        <v>21546941.566493962</v>
      </c>
    </row>
    <row r="19" spans="1:54" x14ac:dyDescent="0.3">
      <c r="A19" s="5" t="s">
        <v>24</v>
      </c>
      <c r="B19" s="5"/>
      <c r="C19" s="1">
        <f>LS!C31-Surrend_LS!C9</f>
        <v>0</v>
      </c>
      <c r="D19" s="1">
        <f>LS!D31+Surrend_LS!C19-Surrend_LS!D9</f>
        <v>491000</v>
      </c>
      <c r="E19" s="1">
        <f>LS!E31+Surrend_LS!D19-Surrend_LS!E9</f>
        <v>482162</v>
      </c>
      <c r="F19" s="1">
        <f>LS!F31+Surrend_LS!E19-Surrend_LS!F9</f>
        <v>964483.08400000003</v>
      </c>
      <c r="G19" s="1">
        <f>LS!G31+Surrend_LS!F19-Surrend_LS!G9</f>
        <v>947122.38848800003</v>
      </c>
      <c r="H19" s="1">
        <f>LS!H31+Surrend_LS!G19-Surrend_LS!H9</f>
        <v>1421074.1854952159</v>
      </c>
      <c r="I19" s="1">
        <f>LS!I31+Surrend_LS!H19-Surrend_LS!I9</f>
        <v>1395494.8501563021</v>
      </c>
      <c r="J19" s="1">
        <f>LS!J31+Surrend_LS!I19-Surrend_LS!J9</f>
        <v>1861375.9428534887</v>
      </c>
      <c r="K19" s="1">
        <f>LS!K31+Surrend_LS!J19-Surrend_LS!K9</f>
        <v>1827871.175882126</v>
      </c>
      <c r="L19" s="1">
        <f>LS!L31+Surrend_LS!K19-Surrend_LS!L9</f>
        <v>2285969.494716248</v>
      </c>
      <c r="M19" s="1">
        <f>LS!M31+Surrend_LS!L19-Surrend_LS!M9</f>
        <v>2244822.0438113557</v>
      </c>
      <c r="N19" s="1">
        <f>LS!N31+Surrend_LS!M19-Surrend_LS!N9</f>
        <v>2695415.2470227513</v>
      </c>
      <c r="O19" s="1">
        <f t="shared" si="11"/>
        <v>2695415.2470227513</v>
      </c>
      <c r="P19" s="1">
        <f>LS!P31+Surrend_LS!O19-Surrend_LS!P9</f>
        <v>2646897.7725763419</v>
      </c>
      <c r="Q19" s="1">
        <f>LS!Q31+Surrend_LS!P19-Surrend_LS!Q9</f>
        <v>3090253.6126699676</v>
      </c>
      <c r="R19" s="1">
        <f>LS!R31+Surrend_LS!Q19-Surrend_LS!R9</f>
        <v>3034629.0476419083</v>
      </c>
      <c r="S19" s="1">
        <f>LS!S31+Surrend_LS!R19-Surrend_LS!S9</f>
        <v>3471005.7247843537</v>
      </c>
      <c r="T19" s="1">
        <f>LS!T31+Surrend_LS!S19-Surrend_LS!T9</f>
        <v>3408527.6217382355</v>
      </c>
      <c r="U19" s="1">
        <f>LS!U31+Surrend_LS!T19-Surrend_LS!U9</f>
        <v>3838174.1245469474</v>
      </c>
      <c r="V19" s="1">
        <f>LS!V31+Surrend_LS!U19-Surrend_LS!V9</f>
        <v>3769086.9903051024</v>
      </c>
      <c r="W19" s="1">
        <f>LS!W31+Surrend_LS!V19-Surrend_LS!W9</f>
        <v>4192243.4244796108</v>
      </c>
      <c r="X19" s="1">
        <f>LS!X31+Surrend_LS!W19-Surrend_LS!X9</f>
        <v>4116783.0428389776</v>
      </c>
      <c r="Y19" s="1">
        <f>LS!Y31+Surrend_LS!X19-Surrend_LS!Y9</f>
        <v>4533680.9480678765</v>
      </c>
      <c r="Z19" s="1">
        <f>LS!Z31+Surrend_LS!Y19-Surrend_LS!Z9</f>
        <v>4452074.6910026548</v>
      </c>
      <c r="AA19" s="1">
        <f>LS!AA31+Surrend_LS!Z19-Surrend_LS!AA9</f>
        <v>4862937.3465646068</v>
      </c>
      <c r="AB19" s="1">
        <f>LS!AB31+Surrend_LS!AA19-Surrend_LS!AB9</f>
        <v>4775404.4743264439</v>
      </c>
      <c r="AC19" s="1">
        <f>LS!AC31+Surrend_LS!AB19-Surrend_LS!AC9</f>
        <v>5180447.1937885676</v>
      </c>
      <c r="AD19" s="1">
        <f>LS!AD31+Surrend_LS!AC19-Surrend_LS!AD9</f>
        <v>5087199.1443003733</v>
      </c>
      <c r="AE19" s="1">
        <f>LS!AE31+Surrend_LS!AD19-Surrend_LS!AE9</f>
        <v>5486629.5597029664</v>
      </c>
      <c r="AF19" s="1">
        <f>LS!AF31+Surrend_LS!AE19-Surrend_LS!AF9</f>
        <v>5387870.227628313</v>
      </c>
      <c r="AG19" s="1">
        <f>LS!AG31+Surrend_LS!AF19-Surrend_LS!AG9</f>
        <v>5781888.563531003</v>
      </c>
      <c r="AH19" s="1">
        <f>LS!AH31+Surrend_LS!AG19-Surrend_LS!AH9</f>
        <v>5677814.5693874452</v>
      </c>
      <c r="AI19" s="1">
        <f>LS!AI31+Surrend_LS!AH19-Surrend_LS!AI9</f>
        <v>6066613.9071384715</v>
      </c>
      <c r="AJ19" s="1">
        <f>LS!AJ31+Surrend_LS!AI19-Surrend_LS!AJ9</f>
        <v>5957414.8568099793</v>
      </c>
      <c r="AK19" s="1">
        <f>LS!AK31+Surrend_LS!AJ19-Surrend_LS!AK9</f>
        <v>6341181.3893873999</v>
      </c>
      <c r="AL19" s="1">
        <f>LS!AL31+Surrend_LS!AK19-Surrend_LS!AL9</f>
        <v>6227040.1243784269</v>
      </c>
      <c r="AM19" s="1">
        <f>LS!AM31+Surrend_LS!AL19-Surrend_LS!AM9</f>
        <v>6605953.4021396153</v>
      </c>
      <c r="AN19" s="1">
        <f>LS!AN31+Surrend_LS!AM19-Surrend_LS!AN9</f>
        <v>6487046.2409011023</v>
      </c>
      <c r="AO19" s="1">
        <f>LS!AO31+Surrend_LS!AN19-Surrend_LS!AO9</f>
        <v>6861279.4085648824</v>
      </c>
      <c r="AP19" s="1">
        <f>LS!AP31+Surrend_LS!AO19-Surrend_LS!AP9</f>
        <v>6737776.3792107143</v>
      </c>
      <c r="AQ19" s="1">
        <f>LS!AQ31+Surrend_LS!AP19-Surrend_LS!AQ9</f>
        <v>7107496.4043849213</v>
      </c>
      <c r="AR19" s="1">
        <f>LS!AR31+Surrend_LS!AQ19-Surrend_LS!AR9</f>
        <v>6979561.4691059925</v>
      </c>
      <c r="AS19" s="1">
        <f>LS!AS31+Surrend_LS!AR19-Surrend_LS!AS9</f>
        <v>7344929.3626620844</v>
      </c>
      <c r="AT19" s="1">
        <f>LS!AT31+Surrend_LS!AS19-Surrend_LS!AT9</f>
        <v>7212720.6341341669</v>
      </c>
      <c r="AU19" s="1">
        <f>LS!AU31+Surrend_LS!AT19-Surrend_LS!AU9</f>
        <v>7573891.6627197517</v>
      </c>
      <c r="AV19" s="1">
        <f>LS!AV31+Surrend_LS!AU19-Surrend_LS!AV9</f>
        <v>7437561.612790796</v>
      </c>
      <c r="AW19" s="1">
        <f>LS!AW31+Surrend_LS!AV19-Surrend_LS!AW9</f>
        <v>7794685.5037605613</v>
      </c>
      <c r="AX19" s="1">
        <f>LS!AX31+Surrend_LS!AW19-Surrend_LS!AX9</f>
        <v>7654381.1646928713</v>
      </c>
      <c r="AY19" s="1">
        <f>LS!AY31+Surrend_LS!AX19-Surrend_LS!AY9</f>
        <v>8007602.3037283998</v>
      </c>
      <c r="AZ19" s="1">
        <f t="shared" si="8"/>
        <v>4862937.3465646068</v>
      </c>
      <c r="BA19" s="1">
        <f t="shared" si="9"/>
        <v>6605953.4021396153</v>
      </c>
      <c r="BB19" s="1">
        <f t="shared" si="10"/>
        <v>8007602.3037283998</v>
      </c>
    </row>
    <row r="20" spans="1:54" x14ac:dyDescent="0.3">
      <c r="A20" s="5" t="s">
        <v>25</v>
      </c>
      <c r="B20" s="5"/>
      <c r="C20" s="1">
        <f>LS!C32-Surrend_LS!C10</f>
        <v>0</v>
      </c>
      <c r="D20" s="1">
        <f>LS!D32+Surrend_LS!C20-Surrend_LS!D10</f>
        <v>0</v>
      </c>
      <c r="E20" s="1">
        <f>LS!E32+Surrend_LS!D20-Surrend_LS!E10</f>
        <v>0</v>
      </c>
      <c r="F20" s="1">
        <f>LS!F32+Surrend_LS!E20-Surrend_LS!F10</f>
        <v>0</v>
      </c>
      <c r="G20" s="1">
        <f>LS!G32+Surrend_LS!F20-Surrend_LS!G10</f>
        <v>0</v>
      </c>
      <c r="H20" s="1">
        <f>LS!H32+Surrend_LS!G20-Surrend_LS!H10</f>
        <v>0</v>
      </c>
      <c r="I20" s="1">
        <f>LS!I32+Surrend_LS!H20-Surrend_LS!I10</f>
        <v>0</v>
      </c>
      <c r="J20" s="1">
        <f>LS!J32+Surrend_LS!I20-Surrend_LS!J10</f>
        <v>0</v>
      </c>
      <c r="K20" s="1">
        <f>LS!K32+Surrend_LS!J20-Surrend_LS!K10</f>
        <v>0</v>
      </c>
      <c r="L20" s="1">
        <f>LS!L32+Surrend_LS!K20-Surrend_LS!L10</f>
        <v>0</v>
      </c>
      <c r="M20" s="1">
        <f>LS!M32+Surrend_LS!L20-Surrend_LS!M10</f>
        <v>0</v>
      </c>
      <c r="N20" s="1">
        <f>LS!N32+Surrend_LS!M20-Surrend_LS!N10</f>
        <v>0</v>
      </c>
      <c r="O20" s="1">
        <f t="shared" si="11"/>
        <v>0</v>
      </c>
      <c r="P20" s="1">
        <f>LS!P32+Surrend_LS!O20-Surrend_LS!P10</f>
        <v>0</v>
      </c>
      <c r="Q20" s="1">
        <f>LS!Q32+Surrend_LS!P20-Surrend_LS!Q10</f>
        <v>0</v>
      </c>
      <c r="R20" s="1">
        <f>LS!R32+Surrend_LS!Q20-Surrend_LS!R10</f>
        <v>0</v>
      </c>
      <c r="S20" s="1">
        <f>LS!S32+Surrend_LS!R20-Surrend_LS!S10</f>
        <v>0</v>
      </c>
      <c r="T20" s="1">
        <f>LS!T32+Surrend_LS!S20-Surrend_LS!T10</f>
        <v>0</v>
      </c>
      <c r="U20" s="1">
        <f>LS!U32+Surrend_LS!T20-Surrend_LS!U10</f>
        <v>0</v>
      </c>
      <c r="V20" s="1">
        <f>LS!V32+Surrend_LS!U20-Surrend_LS!V10</f>
        <v>0</v>
      </c>
      <c r="W20" s="1">
        <f>LS!W32+Surrend_LS!V20-Surrend_LS!W10</f>
        <v>0</v>
      </c>
      <c r="X20" s="1">
        <f>LS!X32+Surrend_LS!W20-Surrend_LS!X10</f>
        <v>0</v>
      </c>
      <c r="Y20" s="1">
        <f>LS!Y32+Surrend_LS!X20-Surrend_LS!Y10</f>
        <v>0</v>
      </c>
      <c r="Z20" s="1">
        <f>LS!Z32+Surrend_LS!Y20-Surrend_LS!Z10</f>
        <v>0</v>
      </c>
      <c r="AA20" s="1">
        <f>LS!AA32+Surrend_LS!Z20-Surrend_LS!AA10</f>
        <v>0</v>
      </c>
      <c r="AB20" s="1">
        <f>LS!AB32+Surrend_LS!AA20-Surrend_LS!AB10</f>
        <v>0</v>
      </c>
      <c r="AC20" s="1">
        <f>LS!AC32+Surrend_LS!AB20-Surrend_LS!AC10</f>
        <v>0</v>
      </c>
      <c r="AD20" s="1">
        <f>LS!AD32+Surrend_LS!AC20-Surrend_LS!AD10</f>
        <v>0</v>
      </c>
      <c r="AE20" s="1">
        <f>LS!AE32+Surrend_LS!AD20-Surrend_LS!AE10</f>
        <v>0</v>
      </c>
      <c r="AF20" s="1">
        <f>LS!AF32+Surrend_LS!AE20-Surrend_LS!AF10</f>
        <v>0</v>
      </c>
      <c r="AG20" s="1">
        <f>LS!AG32+Surrend_LS!AF20-Surrend_LS!AG10</f>
        <v>0</v>
      </c>
      <c r="AH20" s="1">
        <f>LS!AH32+Surrend_LS!AG20-Surrend_LS!AH10</f>
        <v>0</v>
      </c>
      <c r="AI20" s="1">
        <f>LS!AI32+Surrend_LS!AH20-Surrend_LS!AI10</f>
        <v>0</v>
      </c>
      <c r="AJ20" s="1">
        <f>LS!AJ32+Surrend_LS!AI20-Surrend_LS!AJ10</f>
        <v>0</v>
      </c>
      <c r="AK20" s="1">
        <f>LS!AK32+Surrend_LS!AJ20-Surrend_LS!AK10</f>
        <v>0</v>
      </c>
      <c r="AL20" s="1">
        <f>LS!AL32+Surrend_LS!AK20-Surrend_LS!AL10</f>
        <v>0</v>
      </c>
      <c r="AM20" s="1">
        <f>LS!AM32+Surrend_LS!AL20-Surrend_LS!AM10</f>
        <v>0</v>
      </c>
      <c r="AN20" s="1">
        <f>LS!AN32+Surrend_LS!AM20-Surrend_LS!AN10</f>
        <v>0</v>
      </c>
      <c r="AO20" s="1">
        <f>LS!AO32+Surrend_LS!AN20-Surrend_LS!AO10</f>
        <v>0</v>
      </c>
      <c r="AP20" s="1">
        <f>LS!AP32+Surrend_LS!AO20-Surrend_LS!AP10</f>
        <v>0</v>
      </c>
      <c r="AQ20" s="1">
        <f>LS!AQ32+Surrend_LS!AP20-Surrend_LS!AQ10</f>
        <v>0</v>
      </c>
      <c r="AR20" s="1">
        <f>LS!AR32+Surrend_LS!AQ20-Surrend_LS!AR10</f>
        <v>0</v>
      </c>
      <c r="AS20" s="1">
        <f>LS!AS32+Surrend_LS!AR20-Surrend_LS!AS10</f>
        <v>0</v>
      </c>
      <c r="AT20" s="1">
        <f>LS!AT32+Surrend_LS!AS20-Surrend_LS!AT10</f>
        <v>0</v>
      </c>
      <c r="AU20" s="1">
        <f>LS!AU32+Surrend_LS!AT20-Surrend_LS!AU10</f>
        <v>0</v>
      </c>
      <c r="AV20" s="1">
        <f>LS!AV32+Surrend_LS!AU20-Surrend_LS!AV10</f>
        <v>0</v>
      </c>
      <c r="AW20" s="1">
        <f>LS!AW32+Surrend_LS!AV20-Surrend_LS!AW10</f>
        <v>0</v>
      </c>
      <c r="AX20" s="1">
        <f>LS!AX32+Surrend_LS!AW20-Surrend_LS!AX10</f>
        <v>0</v>
      </c>
      <c r="AY20" s="1">
        <f>LS!AY32+Surrend_LS!AX20-Surrend_LS!AY10</f>
        <v>0</v>
      </c>
      <c r="AZ20" s="1">
        <f t="shared" si="8"/>
        <v>0</v>
      </c>
      <c r="BA20" s="1">
        <f t="shared" si="9"/>
        <v>0</v>
      </c>
      <c r="BB20" s="1">
        <f t="shared" si="10"/>
        <v>0</v>
      </c>
    </row>
    <row r="22" spans="1:54" x14ac:dyDescent="0.3">
      <c r="A22" s="6" t="s">
        <v>44</v>
      </c>
      <c r="C22" s="18">
        <f>C2/LS!C24</f>
        <v>1.9234349919743179E-2</v>
      </c>
      <c r="D22" s="18">
        <f>D2/LS!D24</f>
        <v>2.2850384291303042E-2</v>
      </c>
      <c r="E22" s="18">
        <f>E2/LS!E24</f>
        <v>3.111409764935065E-2</v>
      </c>
      <c r="F22" s="18">
        <f>F2/LS!F24</f>
        <v>7.3655007473099124E-2</v>
      </c>
      <c r="G22" s="18">
        <f>G2/LS!G24</f>
        <v>0.1187896676699171</v>
      </c>
      <c r="H22" s="18">
        <f>H2/LS!H24</f>
        <v>5.9923534601016695E-2</v>
      </c>
      <c r="I22" s="18">
        <f>I2/LS!I24</f>
        <v>0.1850392553868605</v>
      </c>
      <c r="J22" s="18">
        <f>J2/LS!J24</f>
        <v>0.15172629045088712</v>
      </c>
      <c r="K22" s="18">
        <f>K2/LS!K24</f>
        <v>8.303687131928611E-2</v>
      </c>
      <c r="L22" s="18">
        <f>L2/LS!L24</f>
        <v>0.1554003214135436</v>
      </c>
      <c r="M22" s="18">
        <f>M2/LS!M24</f>
        <v>0.18691124980919202</v>
      </c>
      <c r="N22" s="18">
        <f>N2/LS!N24</f>
        <v>0.10853456431473765</v>
      </c>
      <c r="O22" s="18">
        <f>O2/LS!O24</f>
        <v>9.8391900595338658E-2</v>
      </c>
      <c r="P22" s="18">
        <f>P2/LS!P24</f>
        <v>0.39794464963601828</v>
      </c>
      <c r="Q22" s="18">
        <f>Q2/LS!Q24</f>
        <v>0.3040737226853889</v>
      </c>
      <c r="R22" s="18">
        <f>R2/LS!R24</f>
        <v>0.18600558311652185</v>
      </c>
      <c r="S22" s="18">
        <f>S2/LS!S24</f>
        <v>0.34422274905369615</v>
      </c>
      <c r="T22" s="18">
        <f>T2/LS!T24</f>
        <v>0.48248999169791623</v>
      </c>
      <c r="U22" s="18">
        <f>U2/LS!U24</f>
        <v>0.18680437821733259</v>
      </c>
      <c r="V22" s="18">
        <f>V2/LS!V24</f>
        <v>0.53491046102137518</v>
      </c>
      <c r="W22" s="18">
        <f>W2/LS!W24</f>
        <v>0.4021094111392704</v>
      </c>
      <c r="X22" s="18">
        <f>X2/LS!X24</f>
        <v>0.18887941967978486</v>
      </c>
      <c r="Y22" s="18">
        <f>Y2/LS!Y24</f>
        <v>0.32862097257821382</v>
      </c>
      <c r="Z22" s="18">
        <f>Z2/LS!Z24</f>
        <v>0.373097592104705</v>
      </c>
      <c r="AA22" s="18">
        <f>AA2/LS!AA24</f>
        <v>0.19792616873945429</v>
      </c>
      <c r="AB22" s="18">
        <f>AB2/LS!AB24</f>
        <v>0.70941431024007628</v>
      </c>
      <c r="AC22" s="18">
        <f>AC2/LS!AC24</f>
        <v>0.52697683200567513</v>
      </c>
      <c r="AD22" s="18">
        <f>AD2/LS!AD24</f>
        <v>0.30875960355540738</v>
      </c>
      <c r="AE22" s="18">
        <f>AE2/LS!AE24</f>
        <v>0.558655556970309</v>
      </c>
      <c r="AF22" s="18">
        <f>AF2/LS!AF24</f>
        <v>0.77073776843730957</v>
      </c>
      <c r="AG22" s="18">
        <f>AG2/LS!AG24</f>
        <v>0.28736441537083657</v>
      </c>
      <c r="AH22" s="18">
        <f>AH2/LS!AH24</f>
        <v>0.81220715109104968</v>
      </c>
      <c r="AI22" s="18">
        <f>AI2/LS!AI24</f>
        <v>0.60055830214085004</v>
      </c>
      <c r="AJ22" s="18">
        <f>AJ2/LS!AJ24</f>
        <v>0.27276959229564696</v>
      </c>
      <c r="AK22" s="18">
        <f>AK2/LS!AK24</f>
        <v>0.46591690387955564</v>
      </c>
      <c r="AL22" s="18">
        <f>AL2/LS!AL24</f>
        <v>0.52067267959296326</v>
      </c>
      <c r="AM22" s="18">
        <f>AM2/LS!AM24</f>
        <v>0.26878095936619267</v>
      </c>
      <c r="AN22" s="18">
        <f>AN2/LS!AN24</f>
        <v>0.95629977585493975</v>
      </c>
      <c r="AO22" s="18">
        <f>AO2/LS!AO24</f>
        <v>0.7036632705151773</v>
      </c>
      <c r="AP22" s="18">
        <f>AP2/LS!AP24</f>
        <v>0.4060634842991987</v>
      </c>
      <c r="AQ22" s="18">
        <f>AQ2/LS!AQ24</f>
        <v>0.72863368636272807</v>
      </c>
      <c r="AR22" s="18">
        <f>AR2/LS!AR24</f>
        <v>0.99923197148833209</v>
      </c>
      <c r="AS22" s="18">
        <f>AS2/LS!AS24</f>
        <v>0.36707978852453155</v>
      </c>
      <c r="AT22" s="18">
        <f>AT2/LS!AT24</f>
        <v>1.0320279659428828</v>
      </c>
      <c r="AU22" s="18">
        <f>AU2/LS!AU24</f>
        <v>0.75787698627185685</v>
      </c>
      <c r="AV22" s="18">
        <f>AV2/LS!AV24</f>
        <v>0.33927397246887597</v>
      </c>
      <c r="AW22" s="18">
        <f>AW2/LS!AW24</f>
        <v>0.57476087919111229</v>
      </c>
      <c r="AX22" s="18">
        <f>AX2/LS!AX24</f>
        <v>0.63766769951864666</v>
      </c>
      <c r="AY22" s="18">
        <f>AY2/LS!AY24</f>
        <v>0.32495441964310151</v>
      </c>
      <c r="AZ22" s="18">
        <f>AZ2/LS!AZ24</f>
        <v>0.28200059556177542</v>
      </c>
      <c r="BA22" s="18">
        <f>BA2/LS!BA24</f>
        <v>0.43007984789102638</v>
      </c>
      <c r="BB22" s="18">
        <f>BB2/LS!BB24</f>
        <v>0.54746497334360311</v>
      </c>
    </row>
    <row r="23" spans="1:54" x14ac:dyDescent="0.3">
      <c r="A23" s="5" t="s">
        <v>18</v>
      </c>
      <c r="C23" s="14">
        <f>C3/LS!C25</f>
        <v>6.0000000000000001E-3</v>
      </c>
      <c r="D23" s="14">
        <f>D3/LS!D25</f>
        <v>1.1964000000000001E-2</v>
      </c>
      <c r="E23" s="14">
        <f>E3/LS!E25</f>
        <v>1.4919162E-2</v>
      </c>
      <c r="F23" s="14">
        <f>F3/LS!F25</f>
        <v>2.0829647027999998E-2</v>
      </c>
      <c r="G23" s="14">
        <f>G3/LS!G25</f>
        <v>2.6704669145832E-2</v>
      </c>
      <c r="H23" s="14">
        <f>H3/LS!H25</f>
        <v>3.2544441130957009E-2</v>
      </c>
      <c r="I23" s="14">
        <f>I3/LS!I25</f>
        <v>3.8349174484171265E-2</v>
      </c>
      <c r="J23" s="14">
        <f>J3/LS!J25</f>
        <v>4.4119079437266236E-2</v>
      </c>
      <c r="K23" s="14">
        <f>K3/LS!K25</f>
        <v>4.985436496064264E-2</v>
      </c>
      <c r="L23" s="14">
        <f>L3/LS!L25</f>
        <v>5.5555238770878784E-2</v>
      </c>
      <c r="M23" s="14">
        <f>M3/LS!M25</f>
        <v>6.1221907338253514E-2</v>
      </c>
      <c r="N23" s="14">
        <f>N3/LS!N25</f>
        <v>6.6854575894224E-2</v>
      </c>
      <c r="O23" s="14">
        <f>O3/LS!O25</f>
        <v>3.6906544364367425E-2</v>
      </c>
      <c r="P23" s="14">
        <f>P3/LS!P25</f>
        <v>7.2453448438858647E-2</v>
      </c>
      <c r="Q23" s="14">
        <f>Q3/LS!Q25</f>
        <v>7.8018727748225492E-2</v>
      </c>
      <c r="R23" s="14">
        <f>R3/LS!R25</f>
        <v>8.3550615381736137E-2</v>
      </c>
      <c r="S23" s="14">
        <f>S3/LS!S25</f>
        <v>8.9049311689445729E-2</v>
      </c>
      <c r="T23" s="14">
        <f>T3/LS!T25</f>
        <v>9.4515015819309045E-2</v>
      </c>
      <c r="U23" s="14">
        <f>U3/LS!U25</f>
        <v>9.9947925724393205E-2</v>
      </c>
      <c r="V23" s="14">
        <f>V3/LS!V25</f>
        <v>0.10534823817004683</v>
      </c>
      <c r="W23" s="14">
        <f>W3/LS!W25</f>
        <v>0.11071614874102655</v>
      </c>
      <c r="X23" s="14">
        <f>X3/LS!X25</f>
        <v>0.1160518518485804</v>
      </c>
      <c r="Y23" s="14">
        <f>Y3/LS!Y25</f>
        <v>0.12135554073748893</v>
      </c>
      <c r="Z23" s="14">
        <f>Z3/LS!Z25</f>
        <v>0.12662740749306398</v>
      </c>
      <c r="AA23" s="14">
        <f>AA3/LS!AA25</f>
        <v>0.13186764304810558</v>
      </c>
      <c r="AB23" s="14">
        <f>AB3/LS!AB25</f>
        <v>0.13707643718981696</v>
      </c>
      <c r="AC23" s="14">
        <f>AC3/LS!AC25</f>
        <v>0.14225397856667807</v>
      </c>
      <c r="AD23" s="14">
        <f>AD3/LS!AD25</f>
        <v>0.14740045469527799</v>
      </c>
      <c r="AE23" s="14">
        <f>AE3/LS!AE25</f>
        <v>0.15251605196710633</v>
      </c>
      <c r="AF23" s="14">
        <f>AF3/LS!AF25</f>
        <v>0.15760095565530371</v>
      </c>
      <c r="AG23" s="14">
        <f>AG3/LS!AG25</f>
        <v>0.16265534992137187</v>
      </c>
      <c r="AH23" s="14">
        <f>AH3/LS!AH25</f>
        <v>0.16767941782184365</v>
      </c>
      <c r="AI23" s="14">
        <f>AI3/LS!AI25</f>
        <v>0.1726733413149126</v>
      </c>
      <c r="AJ23" s="14">
        <f>AJ3/LS!AJ25</f>
        <v>0.17763730126702307</v>
      </c>
      <c r="AK23" s="14">
        <f>AK3/LS!AK25</f>
        <v>0.18257147745942093</v>
      </c>
      <c r="AL23" s="14">
        <f>AL3/LS!AL25</f>
        <v>0.18747604859466444</v>
      </c>
      <c r="AM23" s="14">
        <f>AM3/LS!AM25</f>
        <v>0.19235119230309644</v>
      </c>
      <c r="AN23" s="14">
        <f>AN3/LS!AN25</f>
        <v>0.19719708514927789</v>
      </c>
      <c r="AO23" s="14">
        <f>AO3/LS!AO25</f>
        <v>0.2020139026383822</v>
      </c>
      <c r="AP23" s="14">
        <f>AP3/LS!AP25</f>
        <v>0.20680181922255195</v>
      </c>
      <c r="AQ23" s="14">
        <f>AQ3/LS!AQ25</f>
        <v>0.21156100830721661</v>
      </c>
      <c r="AR23" s="14">
        <f>AR3/LS!AR25</f>
        <v>0.2162916422573733</v>
      </c>
      <c r="AS23" s="14">
        <f>AS3/LS!AS25</f>
        <v>0.22099389240382911</v>
      </c>
      <c r="AT23" s="14">
        <f>AT3/LS!AT25</f>
        <v>0.22566792904940614</v>
      </c>
      <c r="AU23" s="14">
        <f>AU3/LS!AU25</f>
        <v>0.23031392147510965</v>
      </c>
      <c r="AV23" s="14">
        <f>AV3/LS!AV25</f>
        <v>0.23493203794625903</v>
      </c>
      <c r="AW23" s="14">
        <f>AW3/LS!AW25</f>
        <v>0.23952244571858147</v>
      </c>
      <c r="AX23" s="14">
        <f>AX3/LS!AX25</f>
        <v>0.24408531104426998</v>
      </c>
      <c r="AY23" s="14">
        <f>AY3/LS!AY25</f>
        <v>0.24862079917800436</v>
      </c>
      <c r="AZ23" s="14">
        <f>AZ3/LS!AZ25</f>
        <v>0.10245848957002339</v>
      </c>
      <c r="BA23" s="14">
        <f>BA3/LS!BA25</f>
        <v>0.16499100056304303</v>
      </c>
      <c r="BB23" s="14">
        <f>BB3/LS!BB25</f>
        <v>0.22316681619918849</v>
      </c>
    </row>
    <row r="24" spans="1:54" x14ac:dyDescent="0.3">
      <c r="A24" s="5" t="s">
        <v>19</v>
      </c>
      <c r="C24" s="14">
        <f>C4/LS!C26</f>
        <v>1.4999999999999999E-2</v>
      </c>
      <c r="D24" s="14">
        <f>D4/LS!D26</f>
        <v>2.9774999999999999E-2</v>
      </c>
      <c r="E24" s="14">
        <f>E4/LS!E26</f>
        <v>4.4328375000000003E-2</v>
      </c>
      <c r="F24" s="14">
        <f>F4/LS!F26</f>
        <v>5.8663449374999996E-2</v>
      </c>
      <c r="G24" s="14">
        <f>G4/LS!G26</f>
        <v>7.2783497634374986E-2</v>
      </c>
      <c r="H24" s="14">
        <f>H4/LS!H26</f>
        <v>8.6691745169859363E-2</v>
      </c>
      <c r="I24" s="14">
        <f>I4/LS!I26</f>
        <v>0.10039136899231146</v>
      </c>
      <c r="J24" s="14">
        <f>J4/LS!J26</f>
        <v>0.11388549845742679</v>
      </c>
      <c r="K24" s="14" t="e">
        <f>K4/LS!K26</f>
        <v>#DIV/0!</v>
      </c>
      <c r="L24" s="14">
        <f>L4/LS!L26</f>
        <v>0.12549455774085694</v>
      </c>
      <c r="M24" s="14" t="e">
        <f>M4/LS!M26</f>
        <v>#DIV/0!</v>
      </c>
      <c r="N24" s="14">
        <f>N4/LS!N26</f>
        <v>0.13675795728412293</v>
      </c>
      <c r="O24" s="14">
        <f>O4/LS!O26</f>
        <v>0.10195608050092618</v>
      </c>
      <c r="P24" s="14">
        <f>P4/LS!P26</f>
        <v>0.14970658792486105</v>
      </c>
      <c r="Q24" s="14">
        <f>Q4/LS!Q26</f>
        <v>0.16246098910598816</v>
      </c>
      <c r="R24" s="14">
        <f>R4/LS!R26</f>
        <v>0.17502407426939834</v>
      </c>
      <c r="S24" s="14">
        <f>S4/LS!S26</f>
        <v>0.18739871315535736</v>
      </c>
      <c r="T24" s="14">
        <f>T4/LS!T26</f>
        <v>0.19958773245802702</v>
      </c>
      <c r="U24" s="14">
        <f>U4/LS!U26</f>
        <v>0.21159391647115663</v>
      </c>
      <c r="V24" s="14">
        <f>V4/LS!V26</f>
        <v>0.22342000772408924</v>
      </c>
      <c r="W24" s="14">
        <f>W4/LS!W26</f>
        <v>0.23506870760822793</v>
      </c>
      <c r="X24" s="14" t="e">
        <f>X4/LS!X26</f>
        <v>#DIV/0!</v>
      </c>
      <c r="Y24" s="14">
        <f>Y4/LS!Y26</f>
        <v>0.24306953683919291</v>
      </c>
      <c r="Z24" s="14" t="e">
        <f>Z4/LS!Z26</f>
        <v>#DIV/0!</v>
      </c>
      <c r="AA24" s="14">
        <f>AA4/LS!AA26</f>
        <v>0.25083214137980597</v>
      </c>
      <c r="AB24" s="14">
        <f>AB4/LS!AB26</f>
        <v>0.26206965925910891</v>
      </c>
      <c r="AC24" s="14">
        <f>AC4/LS!AC26</f>
        <v>0.27313861437022224</v>
      </c>
      <c r="AD24" s="14">
        <f>AD4/LS!AD26</f>
        <v>0.2840415351546689</v>
      </c>
      <c r="AE24" s="14">
        <f>AE4/LS!AE26</f>
        <v>0.29478091212734892</v>
      </c>
      <c r="AF24" s="14">
        <f>AF4/LS!AF26</f>
        <v>0.30535919844543863</v>
      </c>
      <c r="AG24" s="14">
        <f>AG4/LS!AG26</f>
        <v>0.31577881046875705</v>
      </c>
      <c r="AH24" s="14">
        <f>AH4/LS!AH26</f>
        <v>0.32604212831172569</v>
      </c>
      <c r="AI24" s="14">
        <f>AI4/LS!AI26</f>
        <v>0.33615149638704978</v>
      </c>
      <c r="AJ24" s="14" t="e">
        <f>AJ4/LS!AJ26</f>
        <v>#DIV/0!</v>
      </c>
      <c r="AK24" s="14">
        <f>AK4/LS!AK26</f>
        <v>0.34114258558212535</v>
      </c>
      <c r="AL24" s="14" t="e">
        <f>AL4/LS!AL26</f>
        <v>#DIV/0!</v>
      </c>
      <c r="AM24" s="14">
        <f>AM4/LS!AM26</f>
        <v>0.34598506509641758</v>
      </c>
      <c r="AN24" s="14">
        <f>AN4/LS!AN26</f>
        <v>0.35579528911997133</v>
      </c>
      <c r="AO24" s="14">
        <f>AO4/LS!AO26</f>
        <v>0.3654583597831717</v>
      </c>
      <c r="AP24" s="14">
        <f>AP4/LS!AP26</f>
        <v>0.37497648438642411</v>
      </c>
      <c r="AQ24" s="14">
        <f>AQ4/LS!AQ26</f>
        <v>0.38435183712062776</v>
      </c>
      <c r="AR24" s="14">
        <f>AR4/LS!AR26</f>
        <v>0.39358655956381833</v>
      </c>
      <c r="AS24" s="14">
        <f>AS4/LS!AS26</f>
        <v>0.40268276117036111</v>
      </c>
      <c r="AT24" s="14">
        <f>AT4/LS!AT26</f>
        <v>0.41164251975280569</v>
      </c>
      <c r="AU24" s="14">
        <f>AU4/LS!AU26</f>
        <v>0.42046788195651369</v>
      </c>
      <c r="AV24" s="14" t="e">
        <f>AV4/LS!AV26</f>
        <v>#DIV/0!</v>
      </c>
      <c r="AW24" s="14">
        <f>AW4/LS!AW26</f>
        <v>0.42294845077125837</v>
      </c>
      <c r="AX24" s="14" t="e">
        <f>AX4/LS!AX26</f>
        <v>#DIV/0!</v>
      </c>
      <c r="AY24" s="14">
        <f>AY4/LS!AY26</f>
        <v>0.42535516064954415</v>
      </c>
      <c r="AZ24" s="14">
        <f>AZ4/LS!AZ26</f>
        <v>0.25091285777168143</v>
      </c>
      <c r="BA24" s="14">
        <f>BA4/LS!BA26</f>
        <v>0.37516246759424998</v>
      </c>
      <c r="BB24" s="14">
        <f>BB4/LS!BB26</f>
        <v>0.47880303920113526</v>
      </c>
    </row>
    <row r="25" spans="1:54" x14ac:dyDescent="0.3">
      <c r="A25" s="5" t="s">
        <v>20</v>
      </c>
      <c r="C25" s="14">
        <f>C5/LS!C27</f>
        <v>1.7999999999999999E-2</v>
      </c>
      <c r="D25" s="14" t="e">
        <f>D5/LS!D27</f>
        <v>#DIV/0!</v>
      </c>
      <c r="E25" s="14">
        <f>E5/LS!E27</f>
        <v>3.5357831999999999E-2</v>
      </c>
      <c r="F25" s="14" t="e">
        <f>F5/LS!F27</f>
        <v>#DIV/0!</v>
      </c>
      <c r="G25" s="14">
        <f>G5/LS!G27</f>
        <v>5.2096405985568001E-2</v>
      </c>
      <c r="H25" s="14" t="e">
        <f>H5/LS!H27</f>
        <v>#DIV/0!</v>
      </c>
      <c r="I25" s="14">
        <f>I5/LS!I27</f>
        <v>6.8237814605626876E-2</v>
      </c>
      <c r="J25" s="14" t="e">
        <f>J5/LS!J27</f>
        <v>#DIV/0!</v>
      </c>
      <c r="K25" s="14">
        <f>K5/LS!K27</f>
        <v>8.3803362331756545E-2</v>
      </c>
      <c r="L25" s="14" t="e">
        <f>L5/LS!L27</f>
        <v>#DIV/0!</v>
      </c>
      <c r="M25" s="14">
        <f>M5/LS!M27</f>
        <v>9.8813593577208772E-2</v>
      </c>
      <c r="N25" s="14" t="e">
        <f>N5/LS!N27</f>
        <v>#DIV/0!</v>
      </c>
      <c r="O25" s="14">
        <f>O5/LS!O27</f>
        <v>0.11770074247455292</v>
      </c>
      <c r="P25" s="14">
        <f>P5/LS!P27</f>
        <v>0.11328831981274828</v>
      </c>
      <c r="Q25" s="14" t="e">
        <f>Q5/LS!Q27</f>
        <v>#DIV/0!</v>
      </c>
      <c r="R25" s="14">
        <f>R5/LS!R27</f>
        <v>0.12724664571510869</v>
      </c>
      <c r="S25" s="14" t="e">
        <f>S5/LS!S27</f>
        <v>#DIV/0!</v>
      </c>
      <c r="T25" s="14">
        <f>T5/LS!T27</f>
        <v>0.14070699438257644</v>
      </c>
      <c r="U25" s="14" t="e">
        <f>U5/LS!U27</f>
        <v>#DIV/0!</v>
      </c>
      <c r="V25" s="14">
        <f>V5/LS!V27</f>
        <v>0.15368713165098366</v>
      </c>
      <c r="W25" s="14" t="e">
        <f>W5/LS!W27</f>
        <v>#DIV/0!</v>
      </c>
      <c r="X25" s="14">
        <f>X5/LS!X27</f>
        <v>0.16620418954220317</v>
      </c>
      <c r="Y25" s="14" t="e">
        <f>Y5/LS!Y27</f>
        <v>#DIV/0!</v>
      </c>
      <c r="Z25" s="14">
        <f>Z5/LS!Z27</f>
        <v>0.17827468887609549</v>
      </c>
      <c r="AA25" s="14" t="e">
        <f>AA5/LS!AA27</f>
        <v>#DIV/0!</v>
      </c>
      <c r="AB25" s="14">
        <f>AB5/LS!AB27</f>
        <v>0.18991456107575194</v>
      </c>
      <c r="AC25" s="14" t="e">
        <f>AC5/LS!AC27</f>
        <v>#DIV/0!</v>
      </c>
      <c r="AD25" s="14">
        <f>AD5/LS!AD27</f>
        <v>0.20113916919481345</v>
      </c>
      <c r="AE25" s="14" t="e">
        <f>AE5/LS!AE27</f>
        <v>#DIV/0!</v>
      </c>
      <c r="AF25" s="14">
        <f>AF5/LS!AF27</f>
        <v>0.21196332819461927</v>
      </c>
      <c r="AG25" s="14" t="e">
        <f>AG5/LS!AG27</f>
        <v>#DIV/0!</v>
      </c>
      <c r="AH25" s="14">
        <f>AH5/LS!AH27</f>
        <v>0.22240132449794808</v>
      </c>
      <c r="AI25" s="14" t="e">
        <f>AI5/LS!AI27</f>
        <v>#DIV/0!</v>
      </c>
      <c r="AJ25" s="14">
        <f>AJ5/LS!AJ27</f>
        <v>0.23246693484515929</v>
      </c>
      <c r="AK25" s="14" t="e">
        <f>AK5/LS!AK27</f>
        <v>#DIV/0!</v>
      </c>
      <c r="AL25" s="14">
        <f>AL5/LS!AL27</f>
        <v>0.24217344447762337</v>
      </c>
      <c r="AM25" s="14" t="e">
        <f>AM5/LS!AM27</f>
        <v>#DIV/0!</v>
      </c>
      <c r="AN25" s="14">
        <f>AN5/LS!AN27</f>
        <v>0.25153366467243971</v>
      </c>
      <c r="AO25" s="14" t="e">
        <f>AO5/LS!AO27</f>
        <v>#DIV/0!</v>
      </c>
      <c r="AP25" s="14">
        <f>AP5/LS!AP27</f>
        <v>0.26055994965158569</v>
      </c>
      <c r="AQ25" s="14" t="e">
        <f>AQ5/LS!AQ27</f>
        <v>#DIV/0!</v>
      </c>
      <c r="AR25" s="14">
        <f>AR5/LS!AR27</f>
        <v>0.26926421288781571</v>
      </c>
      <c r="AS25" s="14" t="e">
        <f>AS5/LS!AS27</f>
        <v>#DIV/0!</v>
      </c>
      <c r="AT25" s="14">
        <f>AT5/LS!AT27</f>
        <v>0.27765794282883</v>
      </c>
      <c r="AU25" s="14" t="e">
        <f>AU5/LS!AU27</f>
        <v>#DIV/0!</v>
      </c>
      <c r="AV25" s="14">
        <f>AV5/LS!AV27</f>
        <v>0.28575221806046869</v>
      </c>
      <c r="AW25" s="14" t="e">
        <f>AW5/LS!AW27</f>
        <v>#DIV/0!</v>
      </c>
      <c r="AX25" s="14">
        <f>AX5/LS!AX27</f>
        <v>0.29355772192894342</v>
      </c>
      <c r="AY25" s="14" t="e">
        <f>AY5/LS!AY27</f>
        <v>#DIV/0!</v>
      </c>
      <c r="AZ25" s="14">
        <f>AZ5/LS!AZ27</f>
        <v>0.29049776608329947</v>
      </c>
      <c r="BA25" s="14">
        <f>BA5/LS!BA27</f>
        <v>0.42945274447511406</v>
      </c>
      <c r="BB25" s="14">
        <f>BB5/LS!BB27</f>
        <v>0.54119359287993751</v>
      </c>
    </row>
    <row r="26" spans="1:54" x14ac:dyDescent="0.3">
      <c r="A26" s="5" t="s">
        <v>21</v>
      </c>
      <c r="C26" s="14">
        <f>C6/LS!C28</f>
        <v>0.02</v>
      </c>
      <c r="D26" s="14">
        <f>D6/LS!D28</f>
        <v>3.9600000000000003E-2</v>
      </c>
      <c r="E26" s="14" t="e">
        <f>E6/LS!E28</f>
        <v>#DIV/0!</v>
      </c>
      <c r="F26" s="14">
        <f>F6/LS!F28</f>
        <v>5.8031840000000001E-2</v>
      </c>
      <c r="G26" s="14">
        <f>G6/LS!G28</f>
        <v>7.6871203200000002E-2</v>
      </c>
      <c r="H26" s="14" t="e">
        <f>H6/LS!H28</f>
        <v>#DIV/0!</v>
      </c>
      <c r="I26" s="14">
        <f>I6/LS!I28</f>
        <v>9.3827103553280014E-2</v>
      </c>
      <c r="J26" s="14">
        <f>J6/LS!J28</f>
        <v>0.11195056148221441</v>
      </c>
      <c r="K26" s="14" t="e">
        <f>K6/LS!K28</f>
        <v>#DIV/0!</v>
      </c>
      <c r="L26" s="14" t="e">
        <f>L6/LS!L28</f>
        <v>#DIV/0!</v>
      </c>
      <c r="M26" s="14">
        <f>M6/LS!M28</f>
        <v>0.12536697286256834</v>
      </c>
      <c r="N26" s="14" t="e">
        <f>N6/LS!N28</f>
        <v>#DIV/0!</v>
      </c>
      <c r="O26" s="14">
        <f>O6/LS!O28</f>
        <v>0.13998256616278124</v>
      </c>
      <c r="P26" s="14">
        <f>P6/LS!P28</f>
        <v>0.14040244073721064</v>
      </c>
      <c r="Q26" s="14">
        <f>Q6/LS!Q28</f>
        <v>0.15759439192246644</v>
      </c>
      <c r="R26" s="14" t="e">
        <f>R6/LS!R28</f>
        <v>#DIV/0!</v>
      </c>
      <c r="S26" s="14">
        <f>S6/LS!S28</f>
        <v>0.17135365400233679</v>
      </c>
      <c r="T26" s="14">
        <f>T6/LS!T28</f>
        <v>0.18792658092229003</v>
      </c>
      <c r="U26" s="14" t="e">
        <f>U6/LS!U28</f>
        <v>#DIV/0!</v>
      </c>
      <c r="V26" s="14">
        <f>V6/LS!V28</f>
        <v>0.20048468831776733</v>
      </c>
      <c r="W26" s="14">
        <f>W6/LS!W28</f>
        <v>0.21647499455141203</v>
      </c>
      <c r="X26" s="14" t="e">
        <f>X6/LS!X28</f>
        <v>#DIV/0!</v>
      </c>
      <c r="Y26" s="14" t="e">
        <f>Y6/LS!Y28</f>
        <v>#DIV/0!</v>
      </c>
      <c r="Z26" s="14">
        <f>Z6/LS!Z28</f>
        <v>0.22374453307183259</v>
      </c>
      <c r="AA26" s="14" t="e">
        <f>AA6/LS!AA28</f>
        <v>#DIV/0!</v>
      </c>
      <c r="AB26" s="14">
        <f>AB6/LS!AB28</f>
        <v>0.23488424956218804</v>
      </c>
      <c r="AC26" s="14">
        <f>AC6/LS!AC28</f>
        <v>0.25018656457094429</v>
      </c>
      <c r="AD26" s="14" t="e">
        <f>AD6/LS!AD28</f>
        <v>#DIV/0!</v>
      </c>
      <c r="AE26" s="14">
        <f>AE6/LS!AE28</f>
        <v>0.26027917661393485</v>
      </c>
      <c r="AF26" s="14">
        <f>AF6/LS!AF28</f>
        <v>0.27507359308165619</v>
      </c>
      <c r="AG26" s="14" t="e">
        <f>AG6/LS!AG28</f>
        <v>#DIV/0!</v>
      </c>
      <c r="AH26" s="14">
        <f>AH6/LS!AH28</f>
        <v>0.28418067879562259</v>
      </c>
      <c r="AI26" s="14">
        <f>AI6/LS!AI28</f>
        <v>0.29849706521971009</v>
      </c>
      <c r="AJ26" s="14" t="e">
        <f>AJ6/LS!AJ28</f>
        <v>#DIV/0!</v>
      </c>
      <c r="AK26" s="14" t="e">
        <f>AK6/LS!AK28</f>
        <v>#DIV/0!</v>
      </c>
      <c r="AL26" s="14">
        <f>AL6/LS!AL28</f>
        <v>0.30094304980826941</v>
      </c>
      <c r="AM26" s="14" t="e">
        <f>AM6/LS!AM28</f>
        <v>#DIV/0!</v>
      </c>
      <c r="AN26" s="14">
        <f>AN6/LS!AN28</f>
        <v>0.30902570503586196</v>
      </c>
      <c r="AO26" s="14">
        <f>AO6/LS!AO28</f>
        <v>0.32284519093514474</v>
      </c>
      <c r="AP26" s="14" t="e">
        <f>AP6/LS!AP28</f>
        <v>#DIV/0!</v>
      </c>
      <c r="AQ26" s="14">
        <f>AQ6/LS!AQ28</f>
        <v>0.33006052137411296</v>
      </c>
      <c r="AR26" s="14">
        <f>AR6/LS!AR28</f>
        <v>0.34345931094663074</v>
      </c>
      <c r="AS26" s="14" t="e">
        <f>AS6/LS!AS28</f>
        <v>#DIV/0!</v>
      </c>
      <c r="AT26" s="14">
        <f>AT6/LS!AT28</f>
        <v>0.34985832223314406</v>
      </c>
      <c r="AU26" s="14">
        <f>AU6/LS!AU28</f>
        <v>0.36286115578848116</v>
      </c>
      <c r="AV26" s="14" t="e">
        <f>AV6/LS!AV28</f>
        <v>#DIV/0!</v>
      </c>
      <c r="AW26" s="14" t="e">
        <f>AW6/LS!AW28</f>
        <v>#DIV/0!</v>
      </c>
      <c r="AX26" s="14">
        <f>AX6/LS!AX28</f>
        <v>0.36152201693887209</v>
      </c>
      <c r="AY26" s="14" t="e">
        <f>AY6/LS!AY28</f>
        <v>#DIV/0!</v>
      </c>
      <c r="AZ26" s="14">
        <f>AZ6/LS!AZ28</f>
        <v>0.32512993696444759</v>
      </c>
      <c r="BA26" s="14">
        <f>BA6/LS!BA28</f>
        <v>0.47041817518804341</v>
      </c>
      <c r="BB26" s="14">
        <f>BB6/LS!BB28</f>
        <v>0.58442828548406456</v>
      </c>
    </row>
    <row r="27" spans="1:54" x14ac:dyDescent="0.3">
      <c r="A27" s="5" t="s">
        <v>22</v>
      </c>
      <c r="C27" s="14" t="e">
        <f>C7/LS!C29</f>
        <v>#DIV/0!</v>
      </c>
      <c r="D27" s="14">
        <f>D7/LS!D29</f>
        <v>0.02</v>
      </c>
      <c r="E27" s="14">
        <f>E7/LS!E29</f>
        <v>3.9600000000000003E-2</v>
      </c>
      <c r="F27" s="14">
        <f>F7/LS!F29</f>
        <v>5.8808000000000006E-2</v>
      </c>
      <c r="G27" s="14">
        <f>G7/LS!G29</f>
        <v>7.7631840000000008E-2</v>
      </c>
      <c r="H27" s="14">
        <f>H7/LS!H29</f>
        <v>9.6079203199999977E-2</v>
      </c>
      <c r="I27" s="14">
        <f>I7/LS!I29</f>
        <v>0.11415761913599999</v>
      </c>
      <c r="J27" s="14">
        <f>J7/LS!J29</f>
        <v>0.13187446675327999</v>
      </c>
      <c r="K27" s="14">
        <f>K7/LS!K29</f>
        <v>8.4618488709107209E-2</v>
      </c>
      <c r="L27" s="14">
        <f>L7/LS!L29</f>
        <v>0.10292611893492506</v>
      </c>
      <c r="M27" s="14">
        <f>M7/LS!M29</f>
        <v>0.12086759655622656</v>
      </c>
      <c r="N27" s="14">
        <f>N7/LS!N29</f>
        <v>0.13845024462510203</v>
      </c>
      <c r="O27" s="14">
        <f>O7/LS!O29</f>
        <v>9.5458401782666777E-2</v>
      </c>
      <c r="P27" s="14">
        <f>P7/LS!P29</f>
        <v>0.2913624794652</v>
      </c>
      <c r="Q27" s="14">
        <f>Q7/LS!Q29</f>
        <v>0.30553522987589593</v>
      </c>
      <c r="R27" s="14">
        <f>R7/LS!R29</f>
        <v>0.319424525278378</v>
      </c>
      <c r="S27" s="14">
        <f>S7/LS!S29</f>
        <v>0.33303603477281046</v>
      </c>
      <c r="T27" s="14">
        <f>T7/LS!T29</f>
        <v>0.34637531407735428</v>
      </c>
      <c r="U27" s="14">
        <f>U7/LS!U29</f>
        <v>0.35944780779580721</v>
      </c>
      <c r="V27" s="14">
        <f>V7/LS!V29</f>
        <v>0.37225885163989103</v>
      </c>
      <c r="W27" s="14">
        <f>W7/LS!W29</f>
        <v>0.38481367460709326</v>
      </c>
      <c r="X27" s="14">
        <f>X7/LS!X29</f>
        <v>0.20855870055747569</v>
      </c>
      <c r="Y27" s="14">
        <f>Y7/LS!Y29</f>
        <v>0.22438752654632615</v>
      </c>
      <c r="Z27" s="14">
        <f>Z7/LS!Z29</f>
        <v>0.23989977601539964</v>
      </c>
      <c r="AA27" s="14">
        <f>AA7/LS!AA29</f>
        <v>0.25510178049509163</v>
      </c>
      <c r="AB27" s="14">
        <f>AB7/LS!AB29</f>
        <v>0.51999948977037969</v>
      </c>
      <c r="AC27" s="14">
        <f>AC7/LS!AC29</f>
        <v>0.52959949997497213</v>
      </c>
      <c r="AD27" s="14">
        <f>AD7/LS!AD29</f>
        <v>0.53900750997547264</v>
      </c>
      <c r="AE27" s="14">
        <f>AE7/LS!AE29</f>
        <v>0.54822735977596326</v>
      </c>
      <c r="AF27" s="14">
        <f>AF7/LS!AF29</f>
        <v>0.55726281258044397</v>
      </c>
      <c r="AG27" s="14">
        <f>AG7/LS!AG29</f>
        <v>0.56611755632883509</v>
      </c>
      <c r="AH27" s="14">
        <f>AH7/LS!AH29</f>
        <v>0.57479520520225835</v>
      </c>
      <c r="AI27" s="14">
        <f>AI7/LS!AI29</f>
        <v>0.58329930109821326</v>
      </c>
      <c r="AJ27" s="14">
        <f>AJ7/LS!AJ29</f>
        <v>0.30581665753812443</v>
      </c>
      <c r="AK27" s="14">
        <f>AK7/LS!AK29</f>
        <v>0.31970032438736196</v>
      </c>
      <c r="AL27" s="14">
        <f>AL7/LS!AL29</f>
        <v>0.33330631789961473</v>
      </c>
      <c r="AM27" s="14">
        <f>AM7/LS!AM29</f>
        <v>0.34664019154162246</v>
      </c>
      <c r="AN27" s="14">
        <f>AN7/LS!AN29</f>
        <v>0.69941477542157993</v>
      </c>
      <c r="AO27" s="14">
        <f>AO7/LS!AO29</f>
        <v>0.70542647991314844</v>
      </c>
      <c r="AP27" s="14">
        <f>AP7/LS!AP29</f>
        <v>0.71131795031488554</v>
      </c>
      <c r="AQ27" s="14">
        <f>AQ7/LS!AQ29</f>
        <v>0.71709159130858779</v>
      </c>
      <c r="AR27" s="14">
        <f>AR7/LS!AR29</f>
        <v>0.72274975948241604</v>
      </c>
      <c r="AS27" s="14">
        <f>AS7/LS!AS29</f>
        <v>0.72829476429276774</v>
      </c>
      <c r="AT27" s="14">
        <f>AT7/LS!AT29</f>
        <v>0.73372886900691237</v>
      </c>
      <c r="AU27" s="14">
        <f>AU7/LS!AU29</f>
        <v>0.73905429162677416</v>
      </c>
      <c r="AV27" s="14">
        <f>AV7/LS!AV29</f>
        <v>0.38213660289711932</v>
      </c>
      <c r="AW27" s="14">
        <f>AW7/LS!AW29</f>
        <v>0.39449387083917703</v>
      </c>
      <c r="AX27" s="14">
        <f>AX7/LS!AX29</f>
        <v>0.40660399342239345</v>
      </c>
      <c r="AY27" s="14">
        <f>AY7/LS!AY29</f>
        <v>0.41847191355394553</v>
      </c>
      <c r="AZ27" s="14">
        <f>AZ7/LS!AZ29</f>
        <v>0.28550934279631351</v>
      </c>
      <c r="BA27" s="14">
        <f>BA7/LS!BA29</f>
        <v>0.4393272323399991</v>
      </c>
      <c r="BB27" s="14">
        <f>BB7/LS!BB29</f>
        <v>0.56003070267452137</v>
      </c>
    </row>
    <row r="28" spans="1:54" x14ac:dyDescent="0.3">
      <c r="A28" s="5" t="s">
        <v>23</v>
      </c>
      <c r="C28" s="14" t="e">
        <f>C8/LS!C30</f>
        <v>#DIV/0!</v>
      </c>
      <c r="D28" s="14" t="e">
        <f>D8/LS!D30</f>
        <v>#DIV/0!</v>
      </c>
      <c r="E28" s="14">
        <f>E8/LS!E30</f>
        <v>1.7999999999999999E-2</v>
      </c>
      <c r="F28" s="14" t="e">
        <f>F8/LS!F30</f>
        <v>#DIV/0!</v>
      </c>
      <c r="G28" s="14" t="e">
        <f>G8/LS!G30</f>
        <v>#DIV/0!</v>
      </c>
      <c r="H28" s="14">
        <f>H8/LS!H30</f>
        <v>3.5045391023999999E-2</v>
      </c>
      <c r="I28" s="14" t="e">
        <f>I8/LS!I30</f>
        <v>#DIV/0!</v>
      </c>
      <c r="J28" s="14" t="e">
        <f>J8/LS!J30</f>
        <v>#DIV/0!</v>
      </c>
      <c r="K28" s="14">
        <f>K8/LS!K30</f>
        <v>5.1186799644058867E-2</v>
      </c>
      <c r="L28" s="14" t="e">
        <f>L8/LS!L30</f>
        <v>#DIV/0!</v>
      </c>
      <c r="M28" s="14" t="e">
        <f>M8/LS!M30</f>
        <v>#DIV/0!</v>
      </c>
      <c r="N28" s="14">
        <f>N8/LS!N30</f>
        <v>6.6472167511118202E-2</v>
      </c>
      <c r="O28" s="14">
        <f>O8/LS!O30</f>
        <v>9.339349311224901E-2</v>
      </c>
      <c r="P28" s="14" t="e">
        <f>P8/LS!P30</f>
        <v>#DIV/0!</v>
      </c>
      <c r="Q28" s="14" t="e">
        <f>Q8/LS!Q30</f>
        <v>#DIV/0!</v>
      </c>
      <c r="R28" s="14">
        <f>R8/LS!R30</f>
        <v>8.0946893746657686E-2</v>
      </c>
      <c r="S28" s="14" t="e">
        <f>S8/LS!S30</f>
        <v>#DIV/0!</v>
      </c>
      <c r="T28" s="14" t="e">
        <f>T8/LS!T30</f>
        <v>#DIV/0!</v>
      </c>
      <c r="U28" s="14">
        <f>U8/LS!U30</f>
        <v>9.4653969782775613E-2</v>
      </c>
      <c r="V28" s="14" t="e">
        <f>V8/LS!V30</f>
        <v>#DIV/0!</v>
      </c>
      <c r="W28" s="14" t="e">
        <f>W8/LS!W30</f>
        <v>#DIV/0!</v>
      </c>
      <c r="X28" s="14">
        <f>X8/LS!X30</f>
        <v>0.10763410705118283</v>
      </c>
      <c r="Y28" s="14" t="e">
        <f>Y8/LS!Y30</f>
        <v>#DIV/0!</v>
      </c>
      <c r="Z28" s="14" t="e">
        <f>Z8/LS!Z30</f>
        <v>#DIV/0!</v>
      </c>
      <c r="AA28" s="14">
        <f>AA8/LS!AA30</f>
        <v>0.11992585790036038</v>
      </c>
      <c r="AB28" s="14" t="e">
        <f>AB8/LS!AB30</f>
        <v>#DIV/0!</v>
      </c>
      <c r="AC28" s="14" t="e">
        <f>AC8/LS!AC30</f>
        <v>#DIV/0!</v>
      </c>
      <c r="AD28" s="14">
        <f>AD8/LS!AD30</f>
        <v>0.13156573010001682</v>
      </c>
      <c r="AE28" s="14" t="e">
        <f>AE8/LS!AE30</f>
        <v>#DIV/0!</v>
      </c>
      <c r="AF28" s="14" t="e">
        <f>AF8/LS!AF30</f>
        <v>#DIV/0!</v>
      </c>
      <c r="AG28" s="14">
        <f>AG8/LS!AG30</f>
        <v>0.14258829527293515</v>
      </c>
      <c r="AH28" s="14" t="e">
        <f>AH8/LS!AH30</f>
        <v>#DIV/0!</v>
      </c>
      <c r="AI28" s="14" t="e">
        <f>AI8/LS!AI30</f>
        <v>#DIV/0!</v>
      </c>
      <c r="AJ28" s="14">
        <f>AJ8/LS!AJ30</f>
        <v>0.15302629157626391</v>
      </c>
      <c r="AK28" s="14" t="e">
        <f>AK8/LS!AK30</f>
        <v>#DIV/0!</v>
      </c>
      <c r="AL28" s="14" t="e">
        <f>AL8/LS!AL30</f>
        <v>#DIV/0!</v>
      </c>
      <c r="AM28" s="14">
        <f>AM8/LS!AM30</f>
        <v>0.16291072093722533</v>
      </c>
      <c r="AN28" s="14" t="e">
        <f>AN8/LS!AN30</f>
        <v>#DIV/0!</v>
      </c>
      <c r="AO28" s="14" t="e">
        <f>AO8/LS!AO30</f>
        <v>#DIV/0!</v>
      </c>
      <c r="AP28" s="14">
        <f>AP8/LS!AP30</f>
        <v>0.17227094113204164</v>
      </c>
      <c r="AQ28" s="14" t="e">
        <f>AQ8/LS!AQ30</f>
        <v>#DIV/0!</v>
      </c>
      <c r="AR28" s="14" t="e">
        <f>AR8/LS!AR30</f>
        <v>#DIV/0!</v>
      </c>
      <c r="AS28" s="14">
        <f>AS8/LS!AS30</f>
        <v>0.18113475298156304</v>
      </c>
      <c r="AT28" s="14" t="e">
        <f>AT8/LS!AT30</f>
        <v>#DIV/0!</v>
      </c>
      <c r="AU28" s="14" t="e">
        <f>AU8/LS!AU30</f>
        <v>#DIV/0!</v>
      </c>
      <c r="AV28" s="14">
        <f>AV8/LS!AV30</f>
        <v>0.18952848292257729</v>
      </c>
      <c r="AW28" s="14" t="e">
        <f>AW8/LS!AW30</f>
        <v>#DIV/0!</v>
      </c>
      <c r="AX28" s="14" t="e">
        <f>AX8/LS!AX30</f>
        <v>#DIV/0!</v>
      </c>
      <c r="AY28" s="14">
        <f>AY8/LS!AY30</f>
        <v>0.19747706120004649</v>
      </c>
      <c r="AZ28" s="14">
        <f>AZ8/LS!AZ30</f>
        <v>0.27095105608005832</v>
      </c>
      <c r="BA28" s="14">
        <f>BA8/LS!BA30</f>
        <v>0.41373422913609192</v>
      </c>
      <c r="BB28" s="14">
        <f>BB8/LS!BB30</f>
        <v>0.5285535258598556</v>
      </c>
    </row>
    <row r="29" spans="1:54" x14ac:dyDescent="0.3">
      <c r="A29" s="5" t="s">
        <v>24</v>
      </c>
      <c r="C29" s="14" t="e">
        <f>C9/LS!C31</f>
        <v>#DIV/0!</v>
      </c>
      <c r="D29" s="14">
        <f>D9/LS!D31</f>
        <v>1.7999999999999999E-2</v>
      </c>
      <c r="E29" s="14" t="e">
        <f>E9/LS!E31</f>
        <v>#DIV/0!</v>
      </c>
      <c r="F29" s="14">
        <f>F9/LS!F31</f>
        <v>3.5357831999999992E-2</v>
      </c>
      <c r="G29" s="14" t="e">
        <f>G9/LS!G31</f>
        <v>#DIV/0!</v>
      </c>
      <c r="H29" s="14">
        <f>H9/LS!H31</f>
        <v>5.2096405985567994E-2</v>
      </c>
      <c r="I29" s="14" t="e">
        <f>I9/LS!I31</f>
        <v>#DIV/0!</v>
      </c>
      <c r="J29" s="14">
        <f>J9/LS!J31</f>
        <v>6.8237814605626876E-2</v>
      </c>
      <c r="K29" s="14" t="e">
        <f>K9/LS!K31</f>
        <v>#DIV/0!</v>
      </c>
      <c r="L29" s="14">
        <f>L9/LS!L31</f>
        <v>8.3803362331756531E-2</v>
      </c>
      <c r="M29" s="14" t="e">
        <f>M9/LS!M31</f>
        <v>#DIV/0!</v>
      </c>
      <c r="N29" s="14">
        <f>N9/LS!N31</f>
        <v>9.88135935772088E-2</v>
      </c>
      <c r="O29" s="14">
        <f>O9/LS!O31</f>
        <v>0.1015282509924164</v>
      </c>
      <c r="P29" s="14" t="e">
        <f>P9/LS!P31</f>
        <v>#DIV/0!</v>
      </c>
      <c r="Q29" s="14">
        <f>Q9/LS!Q31</f>
        <v>0.11328831981274831</v>
      </c>
      <c r="R29" s="14" t="e">
        <f>R9/LS!R31</f>
        <v>#DIV/0!</v>
      </c>
      <c r="S29" s="14">
        <f>S9/LS!S31</f>
        <v>0.12724664571510869</v>
      </c>
      <c r="T29" s="14" t="e">
        <f>T9/LS!T31</f>
        <v>#DIV/0!</v>
      </c>
      <c r="U29" s="14">
        <f>U9/LS!U31</f>
        <v>0.14070699438257647</v>
      </c>
      <c r="V29" s="14" t="e">
        <f>V9/LS!V31</f>
        <v>#DIV/0!</v>
      </c>
      <c r="W29" s="14">
        <f>W9/LS!W31</f>
        <v>0.15368713165098369</v>
      </c>
      <c r="X29" s="14" t="e">
        <f>X9/LS!X31</f>
        <v>#DIV/0!</v>
      </c>
      <c r="Y29" s="14">
        <f>Y9/LS!Y31</f>
        <v>0.16620418954220317</v>
      </c>
      <c r="Z29" s="14" t="e">
        <f>Z9/LS!Z31</f>
        <v>#DIV/0!</v>
      </c>
      <c r="AA29" s="14">
        <f>AA9/LS!AA31</f>
        <v>0.17827468887609554</v>
      </c>
      <c r="AB29" s="14" t="e">
        <f>AB9/LS!AB31</f>
        <v>#DIV/0!</v>
      </c>
      <c r="AC29" s="14">
        <f>AC9/LS!AC31</f>
        <v>0.18991456107575197</v>
      </c>
      <c r="AD29" s="14" t="e">
        <f>AD9/LS!AD31</f>
        <v>#DIV/0!</v>
      </c>
      <c r="AE29" s="14">
        <f>AE9/LS!AE31</f>
        <v>0.20113916919481342</v>
      </c>
      <c r="AF29" s="14" t="e">
        <f>AF9/LS!AF31</f>
        <v>#DIV/0!</v>
      </c>
      <c r="AG29" s="14">
        <f>AG9/LS!AG31</f>
        <v>0.21196332819461924</v>
      </c>
      <c r="AH29" s="14" t="e">
        <f>AH9/LS!AH31</f>
        <v>#DIV/0!</v>
      </c>
      <c r="AI29" s="14">
        <f>AI9/LS!AI31</f>
        <v>0.22240132449794803</v>
      </c>
      <c r="AJ29" s="14" t="e">
        <f>AJ9/LS!AJ31</f>
        <v>#DIV/0!</v>
      </c>
      <c r="AK29" s="14">
        <f>AK9/LS!AK31</f>
        <v>0.23246693484515923</v>
      </c>
      <c r="AL29" s="14" t="e">
        <f>AL9/LS!AL31</f>
        <v>#DIV/0!</v>
      </c>
      <c r="AM29" s="14">
        <f>AM9/LS!AM31</f>
        <v>0.24217344447762335</v>
      </c>
      <c r="AN29" s="14" t="e">
        <f>AN9/LS!AN31</f>
        <v>#DIV/0!</v>
      </c>
      <c r="AO29" s="14">
        <f>AO9/LS!AO31</f>
        <v>0.25153366467243965</v>
      </c>
      <c r="AP29" s="14" t="e">
        <f>AP9/LS!AP31</f>
        <v>#DIV/0!</v>
      </c>
      <c r="AQ29" s="14">
        <f>AQ9/LS!AQ31</f>
        <v>0.26055994965158569</v>
      </c>
      <c r="AR29" s="14" t="e">
        <f>AR9/LS!AR31</f>
        <v>#DIV/0!</v>
      </c>
      <c r="AS29" s="14">
        <f>AS9/LS!AS31</f>
        <v>0.26926421288781571</v>
      </c>
      <c r="AT29" s="14" t="e">
        <f>AT9/LS!AT31</f>
        <v>#DIV/0!</v>
      </c>
      <c r="AU29" s="14">
        <f>AU9/LS!AU31</f>
        <v>0.27765794282883</v>
      </c>
      <c r="AV29" s="14" t="e">
        <f>AV9/LS!AV31</f>
        <v>#DIV/0!</v>
      </c>
      <c r="AW29" s="14">
        <f>AW9/LS!AW31</f>
        <v>0.28575221806046863</v>
      </c>
      <c r="AX29" s="14" t="e">
        <f>AX9/LS!AX31</f>
        <v>#DIV/0!</v>
      </c>
      <c r="AY29" s="14">
        <f>AY9/LS!AY31</f>
        <v>0.29355772192894336</v>
      </c>
      <c r="AZ29" s="14">
        <f>AZ9/LS!AZ31</f>
        <v>0.2774926334860483</v>
      </c>
      <c r="BA29" s="14">
        <f>BA9/LS!BA31</f>
        <v>0.41899464814166393</v>
      </c>
      <c r="BB29" s="14">
        <f>BB9/LS!BB31</f>
        <v>0.53278369947040471</v>
      </c>
    </row>
    <row r="30" spans="1:54" x14ac:dyDescent="0.3">
      <c r="A30" s="5" t="s">
        <v>25</v>
      </c>
      <c r="C30" s="14" t="e">
        <f>C10/LS!C32</f>
        <v>#DIV/0!</v>
      </c>
      <c r="D30" s="14" t="e">
        <f>D10/LS!D32</f>
        <v>#DIV/0!</v>
      </c>
      <c r="E30" s="14" t="e">
        <f>E10/LS!E32</f>
        <v>#DIV/0!</v>
      </c>
      <c r="F30" s="14" t="e">
        <f>F10/LS!F32</f>
        <v>#DIV/0!</v>
      </c>
      <c r="G30" s="14" t="e">
        <f>G10/LS!G32</f>
        <v>#DIV/0!</v>
      </c>
      <c r="H30" s="14" t="e">
        <f>H10/LS!H32</f>
        <v>#DIV/0!</v>
      </c>
      <c r="I30" s="14" t="e">
        <f>I10/LS!I32</f>
        <v>#DIV/0!</v>
      </c>
      <c r="J30" s="14" t="e">
        <f>J10/LS!J32</f>
        <v>#DIV/0!</v>
      </c>
      <c r="K30" s="14" t="e">
        <f>K10/LS!K32</f>
        <v>#DIV/0!</v>
      </c>
      <c r="L30" s="14" t="e">
        <f>L10/LS!L32</f>
        <v>#DIV/0!</v>
      </c>
      <c r="M30" s="14" t="e">
        <f>M10/LS!M32</f>
        <v>#DIV/0!</v>
      </c>
      <c r="N30" s="14" t="e">
        <f>N10/LS!N32</f>
        <v>#DIV/0!</v>
      </c>
      <c r="O30" s="14" t="e">
        <f>O10/LS!O32</f>
        <v>#DIV/0!</v>
      </c>
      <c r="P30" s="14" t="e">
        <f>P10/LS!P32</f>
        <v>#DIV/0!</v>
      </c>
      <c r="Q30" s="14" t="e">
        <f>Q10/LS!Q32</f>
        <v>#DIV/0!</v>
      </c>
      <c r="R30" s="14" t="e">
        <f>R10/LS!R32</f>
        <v>#DIV/0!</v>
      </c>
      <c r="S30" s="14" t="e">
        <f>S10/LS!S32</f>
        <v>#DIV/0!</v>
      </c>
      <c r="T30" s="14" t="e">
        <f>T10/LS!T32</f>
        <v>#DIV/0!</v>
      </c>
      <c r="U30" s="14" t="e">
        <f>U10/LS!U32</f>
        <v>#DIV/0!</v>
      </c>
      <c r="V30" s="14" t="e">
        <f>V10/LS!V32</f>
        <v>#DIV/0!</v>
      </c>
      <c r="W30" s="14" t="e">
        <f>W10/LS!W32</f>
        <v>#DIV/0!</v>
      </c>
      <c r="X30" s="14" t="e">
        <f>X10/LS!X32</f>
        <v>#DIV/0!</v>
      </c>
      <c r="Y30" s="14" t="e">
        <f>Y10/LS!Y32</f>
        <v>#DIV/0!</v>
      </c>
      <c r="Z30" s="14" t="e">
        <f>Z10/LS!Z32</f>
        <v>#DIV/0!</v>
      </c>
      <c r="AA30" s="14" t="e">
        <f>AA10/LS!AA32</f>
        <v>#DIV/0!</v>
      </c>
      <c r="AB30" s="14" t="e">
        <f>AB10/LS!AB32</f>
        <v>#DIV/0!</v>
      </c>
      <c r="AC30" s="14" t="e">
        <f>AC10/LS!AC32</f>
        <v>#DIV/0!</v>
      </c>
      <c r="AD30" s="14" t="e">
        <f>AD10/LS!AD32</f>
        <v>#DIV/0!</v>
      </c>
      <c r="AE30" s="14" t="e">
        <f>AE10/LS!AE32</f>
        <v>#DIV/0!</v>
      </c>
      <c r="AF30" s="14" t="e">
        <f>AF10/LS!AF32</f>
        <v>#DIV/0!</v>
      </c>
      <c r="AG30" s="14" t="e">
        <f>AG10/LS!AG32</f>
        <v>#DIV/0!</v>
      </c>
      <c r="AH30" s="14" t="e">
        <f>AH10/LS!AH32</f>
        <v>#DIV/0!</v>
      </c>
      <c r="AI30" s="14" t="e">
        <f>AI10/LS!AI32</f>
        <v>#DIV/0!</v>
      </c>
      <c r="AJ30" s="14" t="e">
        <f>AJ10/LS!AJ32</f>
        <v>#DIV/0!</v>
      </c>
      <c r="AK30" s="14" t="e">
        <f>AK10/LS!AK32</f>
        <v>#DIV/0!</v>
      </c>
      <c r="AL30" s="14" t="e">
        <f>AL10/LS!AL32</f>
        <v>#DIV/0!</v>
      </c>
      <c r="AM30" s="14" t="e">
        <f>AM10/LS!AM32</f>
        <v>#DIV/0!</v>
      </c>
      <c r="AN30" s="14" t="e">
        <f>AN10/LS!AN32</f>
        <v>#DIV/0!</v>
      </c>
      <c r="AO30" s="14" t="e">
        <f>AO10/LS!AO32</f>
        <v>#DIV/0!</v>
      </c>
      <c r="AP30" s="14" t="e">
        <f>AP10/LS!AP32</f>
        <v>#DIV/0!</v>
      </c>
      <c r="AQ30" s="14" t="e">
        <f>AQ10/LS!AQ32</f>
        <v>#DIV/0!</v>
      </c>
      <c r="AR30" s="14" t="e">
        <f>AR10/LS!AR32</f>
        <v>#DIV/0!</v>
      </c>
      <c r="AS30" s="14" t="e">
        <f>AS10/LS!AS32</f>
        <v>#DIV/0!</v>
      </c>
      <c r="AT30" s="14" t="e">
        <f>AT10/LS!AT32</f>
        <v>#DIV/0!</v>
      </c>
      <c r="AU30" s="14" t="e">
        <f>AU10/LS!AU32</f>
        <v>#DIV/0!</v>
      </c>
      <c r="AV30" s="14" t="e">
        <f>AV10/LS!AV32</f>
        <v>#DIV/0!</v>
      </c>
      <c r="AW30" s="14" t="e">
        <f>AW10/LS!AW32</f>
        <v>#DIV/0!</v>
      </c>
      <c r="AX30" s="14" t="e">
        <f>AX10/LS!AX32</f>
        <v>#DIV/0!</v>
      </c>
      <c r="AY30" s="14" t="e">
        <f>AY10/LS!AY32</f>
        <v>#DIV/0!</v>
      </c>
      <c r="AZ30" s="14" t="e">
        <f>AZ10/LS!AZ32</f>
        <v>#DIV/0!</v>
      </c>
      <c r="BA30" s="14" t="e">
        <f>BA10/LS!BA32</f>
        <v>#DIV/0!</v>
      </c>
      <c r="BB30" s="14" t="e">
        <f>BB10/LS!BB32</f>
        <v>#DIV/0!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P&amp;L</vt:lpstr>
      <vt:lpstr>BC_Res</vt:lpstr>
      <vt:lpstr>BC</vt:lpstr>
      <vt:lpstr>Surrenders_BC</vt:lpstr>
      <vt:lpstr>Assumptions</vt:lpstr>
      <vt:lpstr>Fees</vt:lpstr>
      <vt:lpstr>BSC</vt:lpstr>
      <vt:lpstr>LS</vt:lpstr>
      <vt:lpstr>Surrend_LS</vt:lpstr>
      <vt:lpstr>Desglose</vt:lpstr>
      <vt:lpstr>AVC</vt:lpstr>
      <vt:lpstr>Ejemplo Calculo Trimestral</vt:lpstr>
      <vt:lpstr>Surrend_Sr</vt:lpstr>
      <vt:lpstr>AsocJr</vt:lpstr>
      <vt:lpstr>Surrend_Jr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Sienra</dc:creator>
  <cp:lastModifiedBy>980040381</cp:lastModifiedBy>
  <dcterms:created xsi:type="dcterms:W3CDTF">2020-12-02T18:25:52Z</dcterms:created>
  <dcterms:modified xsi:type="dcterms:W3CDTF">2026-07-08T19:32:48Z</dcterms:modified>
</cp:coreProperties>
</file>